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defaultThemeVersion="166925"/>
  <mc:AlternateContent xmlns:mc="http://schemas.openxmlformats.org/markup-compatibility/2006">
    <mc:Choice Requires="x15">
      <x15ac:absPath xmlns:x15ac="http://schemas.microsoft.com/office/spreadsheetml/2010/11/ac" url="https://uwprod-my.sharepoint.com/personal/vodell_wisc_edu/Documents/Desktop/Upgrade/ProjectDocuments/Risk/"/>
    </mc:Choice>
  </mc:AlternateContent>
  <xr:revisionPtr revIDLastSave="4773" documentId="8_{C256ED77-63ED-49EC-8C62-630E31289FDF}" xr6:coauthVersionLast="47" xr6:coauthVersionMax="47" xr10:uidLastSave="{252DC981-2EBE-4D48-8002-60EEC537BED2}"/>
  <bookViews>
    <workbookView xWindow="870" yWindow="6675" windowWidth="25830" windowHeight="13740" firstSheet="1" xr2:uid="{00000000-000D-0000-FFFF-FFFF00000000}"/>
  </bookViews>
  <sheets>
    <sheet name="Risk Register" sheetId="1" r:id="rId1"/>
    <sheet name="Change Log" sheetId="5" r:id="rId2"/>
    <sheet name="Probabilities" sheetId="2" r:id="rId3"/>
    <sheet name="Impacts" sheetId="3" r:id="rId4"/>
    <sheet name="Scoring" sheetId="4" r:id="rId5"/>
    <sheet name="Risk Categories" sheetId="7" r:id="rId6"/>
  </sheets>
  <externalReferences>
    <externalReference r:id="rId7"/>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'Risk Register'!$A$1:$AP$139</definedName>
    <definedName name="Pal_Workbook_GUID" hidden="1">"MLZ6IHKVFTMG1SLP3CLGNU8X"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imOutput" hidden="1">NOT(ISERROR(SEARCH("|"&amp;RiskColorCellsFunctionName&amp;"|",RiskColorCellsOutputList)))</definedName>
    <definedName name="RiskSimulationResultsExternalFilePath" hidden="1">"C:\Users\vodell\OneDrive - UW-Madison\Desktop\Upgrade\ProjectDocuments\Risk\RiskRegister_PostReviewAnalysisData.RSK5"</definedName>
    <definedName name="RiskSimulationResultsStorageLocation"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8" i="1" l="1"/>
  <c r="AG28" i="1"/>
  <c r="AE28" i="1"/>
  <c r="AH28" i="1"/>
  <c r="AE26" i="1"/>
  <c r="AH26" i="1"/>
  <c r="AD26" i="1"/>
  <c r="AG26" i="1"/>
  <c r="N26" i="1"/>
  <c r="M26" i="1"/>
  <c r="L26" i="1"/>
  <c r="AE25" i="1"/>
  <c r="AH25" i="1"/>
  <c r="AD25" i="1"/>
  <c r="AG25" i="1"/>
  <c r="N25" i="1"/>
  <c r="M25" i="1"/>
  <c r="L25" i="1"/>
  <c r="AE18" i="1"/>
  <c r="AH18" i="1"/>
  <c r="AE17" i="1"/>
  <c r="AH17" i="1"/>
  <c r="AG17" i="1"/>
  <c r="N17" i="1"/>
  <c r="M17" i="1"/>
  <c r="L17" i="1"/>
  <c r="X127" i="1"/>
  <c r="V127" i="1"/>
  <c r="U127" i="1"/>
  <c r="AE127" i="1"/>
  <c r="AH127" i="1"/>
  <c r="AD127" i="1"/>
  <c r="N127" i="1"/>
  <c r="M127" i="1"/>
  <c r="L127" i="1"/>
  <c r="X6" i="1"/>
  <c r="U6" i="1"/>
  <c r="AE6" i="1"/>
  <c r="AH6" i="1"/>
  <c r="AE99" i="1"/>
  <c r="AH99" i="1"/>
  <c r="AE97" i="1"/>
  <c r="AH97" i="1"/>
  <c r="AE96" i="1"/>
  <c r="AH96" i="1"/>
  <c r="AE95" i="1"/>
  <c r="AH95" i="1"/>
  <c r="AE94" i="1"/>
  <c r="AH94" i="1"/>
  <c r="AE93" i="1"/>
  <c r="AH93" i="1"/>
  <c r="AE92" i="1"/>
  <c r="AH92" i="1"/>
  <c r="AE90" i="1"/>
  <c r="AH90" i="1"/>
  <c r="AE89" i="1"/>
  <c r="AH89" i="1"/>
  <c r="AE88" i="1"/>
  <c r="AH88" i="1"/>
  <c r="AE86" i="1"/>
  <c r="AH86" i="1"/>
  <c r="AE85" i="1"/>
  <c r="AH85" i="1"/>
  <c r="AE84" i="1"/>
  <c r="AH84" i="1"/>
  <c r="AE83" i="1"/>
  <c r="AH83" i="1"/>
  <c r="AE82" i="1"/>
  <c r="AH82" i="1"/>
  <c r="AE81" i="1"/>
  <c r="AH81" i="1"/>
  <c r="AE80" i="1"/>
  <c r="AH80" i="1"/>
  <c r="AE79" i="1"/>
  <c r="AH79" i="1"/>
  <c r="AE78" i="1"/>
  <c r="AH78" i="1"/>
  <c r="AE77" i="1"/>
  <c r="AH77" i="1"/>
  <c r="AE76" i="1"/>
  <c r="AH76" i="1"/>
  <c r="AE75" i="1"/>
  <c r="AH75" i="1"/>
  <c r="AE74" i="1"/>
  <c r="AH74" i="1"/>
  <c r="AE73" i="1"/>
  <c r="AH73" i="1"/>
  <c r="AE72" i="1"/>
  <c r="AH72" i="1"/>
  <c r="AE71" i="1"/>
  <c r="AH71" i="1"/>
  <c r="AE69" i="1"/>
  <c r="AH69" i="1"/>
  <c r="AE68" i="1"/>
  <c r="AH68" i="1"/>
  <c r="AE67" i="1"/>
  <c r="AH67" i="1"/>
  <c r="AE66" i="1"/>
  <c r="AH66" i="1"/>
  <c r="AE65" i="1"/>
  <c r="AH65" i="1"/>
  <c r="AE64" i="1"/>
  <c r="AH64" i="1"/>
  <c r="AE63" i="1"/>
  <c r="AH63" i="1"/>
  <c r="AE62" i="1"/>
  <c r="AH62" i="1"/>
  <c r="AE61" i="1"/>
  <c r="AH61" i="1"/>
  <c r="AE60" i="1"/>
  <c r="AH60" i="1"/>
  <c r="AE59" i="1"/>
  <c r="AH59" i="1"/>
  <c r="AE57" i="1"/>
  <c r="AH57" i="1"/>
  <c r="AE56" i="1"/>
  <c r="AH56" i="1"/>
  <c r="AE55" i="1"/>
  <c r="AH55" i="1"/>
  <c r="AE54" i="1"/>
  <c r="AH54" i="1"/>
  <c r="AE53" i="1"/>
  <c r="AH53" i="1"/>
  <c r="AE52" i="1"/>
  <c r="AH52" i="1"/>
  <c r="AE51" i="1"/>
  <c r="AH51" i="1"/>
  <c r="AE50" i="1"/>
  <c r="AH50" i="1"/>
  <c r="AE49" i="1"/>
  <c r="AH49" i="1"/>
  <c r="AE48" i="1"/>
  <c r="AH48" i="1"/>
  <c r="AE47" i="1"/>
  <c r="AH47" i="1"/>
  <c r="AE46" i="1"/>
  <c r="AH46" i="1"/>
  <c r="AE45" i="1"/>
  <c r="AH45" i="1"/>
  <c r="AE44" i="1"/>
  <c r="AH44" i="1"/>
  <c r="AE43" i="1"/>
  <c r="AH43" i="1"/>
  <c r="AE42" i="1"/>
  <c r="AH42" i="1"/>
  <c r="AE41" i="1"/>
  <c r="AH41" i="1"/>
  <c r="AE40" i="1"/>
  <c r="AH40" i="1"/>
  <c r="AE39" i="1"/>
  <c r="AH39" i="1"/>
  <c r="AE38" i="1"/>
  <c r="AH38" i="1"/>
  <c r="AE37" i="1"/>
  <c r="AH37" i="1"/>
  <c r="AE36" i="1"/>
  <c r="AH36" i="1"/>
  <c r="AE35" i="1"/>
  <c r="AH35" i="1"/>
  <c r="AE34" i="1"/>
  <c r="AH34" i="1"/>
  <c r="AE33" i="1"/>
  <c r="AH33" i="1"/>
  <c r="AE32" i="1"/>
  <c r="AH32" i="1"/>
  <c r="AE31" i="1"/>
  <c r="AH31" i="1"/>
  <c r="AE30" i="1"/>
  <c r="AH30" i="1"/>
  <c r="AE29" i="1"/>
  <c r="AH29" i="1"/>
  <c r="AE24" i="1"/>
  <c r="AH24" i="1"/>
  <c r="AE23" i="1"/>
  <c r="AH23" i="1"/>
  <c r="AE22" i="1"/>
  <c r="AH22" i="1"/>
  <c r="AE21" i="1"/>
  <c r="AH21" i="1"/>
  <c r="AE20" i="1"/>
  <c r="AH20" i="1"/>
  <c r="AE16" i="1"/>
  <c r="AH16" i="1"/>
  <c r="AE15" i="1"/>
  <c r="AH15" i="1"/>
  <c r="AE14" i="1"/>
  <c r="AH14" i="1"/>
  <c r="AE13" i="1"/>
  <c r="AH13" i="1"/>
  <c r="AE11" i="1"/>
  <c r="AH11" i="1"/>
  <c r="AE10" i="1"/>
  <c r="AH10" i="1"/>
  <c r="AE9" i="1"/>
  <c r="AH9" i="1"/>
  <c r="AE8" i="1"/>
  <c r="AH8" i="1"/>
  <c r="AE7" i="1"/>
  <c r="AH7" i="1"/>
  <c r="AE5" i="1"/>
  <c r="AH5" i="1"/>
  <c r="AD99" i="1"/>
  <c r="AD97" i="1"/>
  <c r="AG97" i="1"/>
  <c r="AD96" i="1"/>
  <c r="AG96" i="1"/>
  <c r="AD95" i="1"/>
  <c r="AG95" i="1"/>
  <c r="AD94" i="1"/>
  <c r="AG94" i="1"/>
  <c r="AD93" i="1"/>
  <c r="AG93" i="1"/>
  <c r="AD92" i="1"/>
  <c r="AG92" i="1"/>
  <c r="AD90" i="1"/>
  <c r="AG90" i="1"/>
  <c r="AD89" i="1"/>
  <c r="AG89" i="1"/>
  <c r="AD88" i="1"/>
  <c r="AG88" i="1"/>
  <c r="AD86" i="1"/>
  <c r="AG86" i="1"/>
  <c r="AD85" i="1"/>
  <c r="AG85" i="1"/>
  <c r="AD84" i="1"/>
  <c r="AG84" i="1"/>
  <c r="AD83" i="1"/>
  <c r="AG83" i="1"/>
  <c r="AD82" i="1"/>
  <c r="AG82" i="1"/>
  <c r="AD81" i="1"/>
  <c r="AG81" i="1"/>
  <c r="AD80" i="1"/>
  <c r="AG80" i="1"/>
  <c r="AD79" i="1"/>
  <c r="AG79" i="1"/>
  <c r="AD78" i="1"/>
  <c r="AG78" i="1"/>
  <c r="AD77" i="1"/>
  <c r="AG77" i="1"/>
  <c r="AD76" i="1"/>
  <c r="AG76" i="1"/>
  <c r="AD75" i="1"/>
  <c r="AG75" i="1"/>
  <c r="AD74" i="1"/>
  <c r="AG74" i="1"/>
  <c r="AD73" i="1"/>
  <c r="AG73" i="1"/>
  <c r="AD72" i="1"/>
  <c r="AG72" i="1"/>
  <c r="AD71" i="1"/>
  <c r="AG71" i="1"/>
  <c r="AD69" i="1"/>
  <c r="AG69" i="1"/>
  <c r="AD68" i="1"/>
  <c r="AG68" i="1"/>
  <c r="AD67" i="1"/>
  <c r="AG67" i="1"/>
  <c r="AD66" i="1"/>
  <c r="AG66" i="1"/>
  <c r="AD65" i="1"/>
  <c r="AG65" i="1"/>
  <c r="AD64" i="1"/>
  <c r="AG64" i="1"/>
  <c r="AD63" i="1"/>
  <c r="AG63" i="1"/>
  <c r="AD62" i="1"/>
  <c r="AG62" i="1"/>
  <c r="AD61" i="1"/>
  <c r="AG61" i="1"/>
  <c r="AD60" i="1"/>
  <c r="AG60" i="1"/>
  <c r="AD59" i="1"/>
  <c r="AG59" i="1"/>
  <c r="AD57" i="1"/>
  <c r="AG57" i="1"/>
  <c r="AD56" i="1"/>
  <c r="AG56" i="1"/>
  <c r="AD55" i="1"/>
  <c r="AG55" i="1"/>
  <c r="AD54" i="1"/>
  <c r="AG54" i="1"/>
  <c r="AD53" i="1"/>
  <c r="AG53" i="1"/>
  <c r="AD52" i="1"/>
  <c r="AG52" i="1"/>
  <c r="AD51" i="1"/>
  <c r="AG51" i="1"/>
  <c r="AD50" i="1"/>
  <c r="AG50" i="1"/>
  <c r="AD49" i="1"/>
  <c r="AG49" i="1"/>
  <c r="AD48" i="1"/>
  <c r="AG48" i="1"/>
  <c r="AD47" i="1"/>
  <c r="AG47" i="1"/>
  <c r="AD46" i="1"/>
  <c r="AG46" i="1"/>
  <c r="AD45" i="1"/>
  <c r="AG45" i="1"/>
  <c r="AD44" i="1"/>
  <c r="AG44" i="1"/>
  <c r="AD43" i="1"/>
  <c r="AG43" i="1"/>
  <c r="AD42" i="1"/>
  <c r="AG42" i="1"/>
  <c r="AD41" i="1"/>
  <c r="AG41" i="1"/>
  <c r="AD40" i="1"/>
  <c r="AG40" i="1"/>
  <c r="AD39" i="1"/>
  <c r="AG39" i="1"/>
  <c r="AD38" i="1"/>
  <c r="AG38" i="1"/>
  <c r="AD37" i="1"/>
  <c r="AG37" i="1"/>
  <c r="AD36" i="1"/>
  <c r="AG36" i="1"/>
  <c r="AD35" i="1"/>
  <c r="AG35" i="1"/>
  <c r="AD34" i="1"/>
  <c r="AG34" i="1"/>
  <c r="AD33" i="1"/>
  <c r="AG33" i="1"/>
  <c r="AD32" i="1"/>
  <c r="AG32" i="1"/>
  <c r="AD31" i="1"/>
  <c r="AG31" i="1"/>
  <c r="AD30" i="1"/>
  <c r="AG30" i="1"/>
  <c r="AD29" i="1"/>
  <c r="AG29" i="1"/>
  <c r="AD24" i="1"/>
  <c r="AG24" i="1"/>
  <c r="AD23" i="1"/>
  <c r="AG23" i="1"/>
  <c r="AD22" i="1"/>
  <c r="AG22" i="1"/>
  <c r="AD21" i="1"/>
  <c r="AG21" i="1"/>
  <c r="AD20" i="1"/>
  <c r="AG20" i="1"/>
  <c r="AD16" i="1"/>
  <c r="AG16" i="1"/>
  <c r="AD15" i="1"/>
  <c r="AG15" i="1"/>
  <c r="AD14" i="1"/>
  <c r="AG14" i="1"/>
  <c r="AD13" i="1"/>
  <c r="AG13" i="1"/>
  <c r="AD12" i="1"/>
  <c r="AG12" i="1"/>
  <c r="AD11" i="1"/>
  <c r="AG11" i="1"/>
  <c r="AD10" i="1"/>
  <c r="AG10" i="1"/>
  <c r="AD9" i="1"/>
  <c r="AG9" i="1"/>
  <c r="AD8" i="1"/>
  <c r="AG8" i="1"/>
  <c r="AD7" i="1"/>
  <c r="AG7" i="1"/>
  <c r="AD6" i="1"/>
  <c r="AG6" i="1"/>
  <c r="AD5" i="1"/>
  <c r="AG5" i="1"/>
  <c r="V12" i="1"/>
  <c r="W11" i="1"/>
  <c r="W12" i="1"/>
  <c r="X12" i="1"/>
  <c r="U12" i="1"/>
  <c r="AE12" i="1"/>
  <c r="AH12" i="1"/>
  <c r="V10" i="1"/>
  <c r="W64" i="1"/>
  <c r="W63" i="1"/>
  <c r="M5" i="1"/>
  <c r="M99" i="1"/>
  <c r="N99" i="1"/>
  <c r="L99" i="1"/>
  <c r="N96" i="1"/>
  <c r="M96" i="1"/>
  <c r="L96" i="1"/>
  <c r="N95" i="1"/>
  <c r="M95" i="1"/>
  <c r="L95" i="1"/>
  <c r="N94" i="1"/>
  <c r="M94" i="1"/>
  <c r="L94" i="1"/>
  <c r="N93" i="1"/>
  <c r="M93" i="1"/>
  <c r="L93" i="1"/>
  <c r="N92" i="1"/>
  <c r="M92" i="1"/>
  <c r="L92" i="1"/>
  <c r="N89" i="1"/>
  <c r="M89" i="1"/>
  <c r="L89" i="1"/>
  <c r="N88" i="1"/>
  <c r="M88" i="1"/>
  <c r="L88" i="1"/>
  <c r="N85" i="1"/>
  <c r="M85" i="1"/>
  <c r="L85" i="1"/>
  <c r="N84" i="1"/>
  <c r="M84" i="1"/>
  <c r="L84" i="1"/>
  <c r="N83" i="1"/>
  <c r="M83" i="1"/>
  <c r="L83" i="1"/>
  <c r="N82" i="1"/>
  <c r="M82" i="1"/>
  <c r="L82" i="1"/>
  <c r="N81" i="1"/>
  <c r="M81" i="1"/>
  <c r="L81" i="1"/>
  <c r="N80" i="1"/>
  <c r="M80" i="1"/>
  <c r="L80" i="1"/>
  <c r="N79" i="1"/>
  <c r="M79" i="1"/>
  <c r="L79" i="1"/>
  <c r="N78" i="1"/>
  <c r="M78" i="1"/>
  <c r="L78" i="1"/>
  <c r="N77" i="1"/>
  <c r="M77" i="1"/>
  <c r="L77" i="1"/>
  <c r="N76" i="1"/>
  <c r="M76" i="1"/>
  <c r="L76" i="1"/>
  <c r="N75" i="1"/>
  <c r="M75" i="1"/>
  <c r="L75" i="1"/>
  <c r="N74" i="1"/>
  <c r="M74" i="1"/>
  <c r="L74" i="1"/>
  <c r="N73" i="1"/>
  <c r="M73" i="1"/>
  <c r="L73" i="1"/>
  <c r="N72" i="1"/>
  <c r="M72" i="1"/>
  <c r="L72" i="1"/>
  <c r="N71" i="1"/>
  <c r="M71" i="1"/>
  <c r="L71" i="1"/>
  <c r="N67" i="1"/>
  <c r="M67" i="1"/>
  <c r="L67" i="1"/>
  <c r="N66" i="1"/>
  <c r="M66" i="1"/>
  <c r="L66" i="1"/>
  <c r="N65" i="1"/>
  <c r="M65" i="1"/>
  <c r="L65" i="1"/>
  <c r="N64" i="1"/>
  <c r="M64" i="1"/>
  <c r="L64" i="1"/>
  <c r="N63" i="1"/>
  <c r="M63" i="1"/>
  <c r="L63" i="1"/>
  <c r="N62" i="1"/>
  <c r="M62" i="1"/>
  <c r="L62" i="1"/>
  <c r="N61" i="1"/>
  <c r="M61" i="1"/>
  <c r="L61" i="1"/>
  <c r="N60" i="1"/>
  <c r="M60" i="1"/>
  <c r="L60" i="1"/>
  <c r="N59" i="1"/>
  <c r="M59" i="1"/>
  <c r="L59" i="1"/>
  <c r="N126" i="1"/>
  <c r="M126" i="1"/>
  <c r="L126" i="1"/>
  <c r="N125" i="1"/>
  <c r="M125" i="1"/>
  <c r="L125" i="1"/>
  <c r="N57" i="1"/>
  <c r="M57" i="1"/>
  <c r="L57" i="1"/>
  <c r="N56" i="1"/>
  <c r="M56" i="1"/>
  <c r="L56" i="1"/>
  <c r="N55" i="1"/>
  <c r="M55" i="1"/>
  <c r="L55" i="1"/>
  <c r="N54" i="1"/>
  <c r="M54" i="1"/>
  <c r="L54" i="1"/>
  <c r="N53" i="1"/>
  <c r="M53" i="1"/>
  <c r="L53" i="1"/>
  <c r="N52" i="1"/>
  <c r="M52" i="1"/>
  <c r="L52" i="1"/>
  <c r="N51" i="1"/>
  <c r="M51" i="1"/>
  <c r="L51" i="1"/>
  <c r="N50" i="1"/>
  <c r="M50" i="1"/>
  <c r="L50" i="1"/>
  <c r="N49" i="1"/>
  <c r="M49" i="1"/>
  <c r="L49" i="1"/>
  <c r="N48" i="1"/>
  <c r="M48" i="1"/>
  <c r="L48" i="1"/>
  <c r="N47" i="1"/>
  <c r="M47" i="1"/>
  <c r="L47" i="1"/>
  <c r="N46" i="1"/>
  <c r="M46" i="1"/>
  <c r="L46" i="1"/>
  <c r="N45" i="1"/>
  <c r="M45" i="1"/>
  <c r="L45" i="1"/>
  <c r="N44" i="1"/>
  <c r="M44" i="1"/>
  <c r="L44" i="1"/>
  <c r="N43" i="1"/>
  <c r="M43" i="1"/>
  <c r="L43" i="1"/>
  <c r="N42" i="1"/>
  <c r="M42" i="1"/>
  <c r="L42" i="1"/>
  <c r="N41" i="1"/>
  <c r="M41" i="1"/>
  <c r="L41" i="1"/>
  <c r="N40" i="1"/>
  <c r="M40" i="1"/>
  <c r="L40" i="1"/>
  <c r="N39" i="1"/>
  <c r="M39" i="1"/>
  <c r="L39" i="1"/>
  <c r="N38" i="1"/>
  <c r="M38" i="1"/>
  <c r="L38" i="1"/>
  <c r="N37" i="1"/>
  <c r="M37" i="1"/>
  <c r="L37" i="1"/>
  <c r="N36" i="1"/>
  <c r="M36" i="1"/>
  <c r="L36" i="1"/>
  <c r="N35" i="1"/>
  <c r="M35" i="1"/>
  <c r="L35" i="1"/>
  <c r="N34" i="1"/>
  <c r="M34" i="1"/>
  <c r="L34" i="1"/>
  <c r="N33" i="1"/>
  <c r="M33" i="1"/>
  <c r="L33" i="1"/>
  <c r="N32" i="1"/>
  <c r="M32" i="1"/>
  <c r="L32" i="1"/>
  <c r="N31" i="1"/>
  <c r="M31" i="1"/>
  <c r="L31" i="1"/>
  <c r="N30" i="1"/>
  <c r="M30" i="1"/>
  <c r="L30" i="1"/>
  <c r="N29" i="1"/>
  <c r="M29" i="1"/>
  <c r="L29" i="1"/>
  <c r="N28" i="1"/>
  <c r="M28" i="1"/>
  <c r="N24" i="1"/>
  <c r="M24" i="1"/>
  <c r="L24" i="1"/>
  <c r="N23" i="1"/>
  <c r="M23" i="1"/>
  <c r="L23" i="1"/>
  <c r="N22" i="1"/>
  <c r="M22" i="1"/>
  <c r="L22" i="1"/>
  <c r="N21" i="1"/>
  <c r="M21" i="1"/>
  <c r="L21" i="1"/>
  <c r="N20" i="1"/>
  <c r="M20" i="1"/>
  <c r="L20" i="1"/>
  <c r="N14" i="1"/>
  <c r="M14" i="1"/>
  <c r="L14" i="1"/>
  <c r="N13" i="1"/>
  <c r="M13" i="1"/>
  <c r="L13" i="1"/>
  <c r="N12" i="1"/>
  <c r="M12" i="1"/>
  <c r="L12" i="1"/>
  <c r="N11" i="1"/>
  <c r="M11" i="1"/>
  <c r="L11" i="1"/>
  <c r="N10" i="1"/>
  <c r="M10" i="1"/>
  <c r="L10" i="1"/>
  <c r="N9" i="1"/>
  <c r="M9" i="1"/>
  <c r="L9" i="1"/>
  <c r="N8" i="1"/>
  <c r="M8" i="1"/>
  <c r="L8" i="1"/>
  <c r="N7" i="1"/>
  <c r="M7" i="1"/>
  <c r="L7" i="1"/>
  <c r="N6" i="1"/>
  <c r="M6" i="1"/>
  <c r="L6" i="1"/>
  <c r="L5" i="1"/>
  <c r="L123" i="1"/>
  <c r="W5" i="1"/>
  <c r="W32" i="1"/>
  <c r="W29" i="1"/>
  <c r="AG123" i="1"/>
  <c r="AH123" i="1"/>
  <c r="M123" i="1"/>
  <c r="N123" i="1"/>
  <c r="W65" i="1"/>
  <c r="AH102" i="1"/>
  <c r="AI126" i="1"/>
  <c r="AI125" i="1"/>
  <c r="W94" i="1"/>
  <c r="L28" i="1"/>
  <c r="AI102" i="1"/>
  <c r="X114" i="1"/>
  <c r="X108" i="1"/>
  <c r="V114" i="1"/>
  <c r="V108" i="1"/>
  <c r="W93" i="1"/>
  <c r="X111" i="1"/>
  <c r="V111" i="1"/>
  <c r="N118" i="1"/>
  <c r="M118" i="1"/>
  <c r="L118" i="1"/>
  <c r="W67" i="1"/>
  <c r="W62" i="1"/>
  <c r="W61" i="1"/>
  <c r="W60" i="1"/>
  <c r="W59" i="1"/>
  <c r="W126" i="1"/>
  <c r="AH126" i="1"/>
  <c r="AG126" i="1"/>
  <c r="W95" i="1"/>
  <c r="W31" i="1"/>
  <c r="W30" i="1"/>
  <c r="AI108" i="1"/>
  <c r="AI109" i="1"/>
  <c r="AI113" i="1"/>
  <c r="AI112" i="1"/>
  <c r="AI106" i="1"/>
  <c r="AH106" i="1"/>
  <c r="AG106" i="1"/>
  <c r="N106" i="1"/>
  <c r="M106" i="1"/>
  <c r="L106" i="1"/>
  <c r="AI105" i="1"/>
  <c r="AH105" i="1"/>
  <c r="AG105" i="1"/>
  <c r="N105" i="1"/>
  <c r="M105" i="1"/>
  <c r="L105" i="1"/>
  <c r="AI111" i="1"/>
  <c r="AH111" i="1"/>
  <c r="AG111" i="1"/>
  <c r="N111" i="1"/>
  <c r="M111" i="1"/>
  <c r="L111" i="1"/>
  <c r="AI107" i="1"/>
  <c r="AH107" i="1"/>
  <c r="AG107" i="1"/>
  <c r="N107" i="1"/>
  <c r="M107" i="1"/>
  <c r="L107" i="1"/>
  <c r="AI114" i="1"/>
  <c r="AH114" i="1"/>
  <c r="AG114" i="1"/>
  <c r="N114" i="1"/>
  <c r="M114" i="1"/>
  <c r="L114" i="1"/>
  <c r="AI103" i="1"/>
  <c r="AH103" i="1"/>
  <c r="AG103" i="1"/>
  <c r="N103" i="1"/>
  <c r="M103" i="1"/>
  <c r="AI110" i="1"/>
  <c r="AH110" i="1"/>
  <c r="AG110" i="1"/>
  <c r="N110" i="1"/>
  <c r="M110" i="1"/>
  <c r="L110" i="1"/>
  <c r="AI121" i="1"/>
  <c r="AI124" i="1"/>
  <c r="W35" i="1"/>
  <c r="W85" i="1"/>
  <c r="W122" i="1"/>
  <c r="AI122" i="1"/>
  <c r="W117" i="1"/>
  <c r="W125" i="1"/>
  <c r="W120" i="1"/>
  <c r="W104" i="1"/>
  <c r="W92" i="1"/>
  <c r="W96" i="1"/>
  <c r="W102" i="1"/>
  <c r="AG117" i="1"/>
  <c r="AH117" i="1"/>
  <c r="AI117" i="1"/>
  <c r="AG125" i="1"/>
  <c r="AH125" i="1"/>
  <c r="AG120" i="1"/>
  <c r="AH120" i="1"/>
  <c r="AI120" i="1"/>
  <c r="AG104" i="1"/>
  <c r="AH104" i="1"/>
  <c r="AG102" i="1"/>
  <c r="L117" i="1"/>
  <c r="M117" i="1"/>
  <c r="N117" i="1"/>
  <c r="L120" i="1"/>
  <c r="M120" i="1"/>
  <c r="N120" i="1"/>
  <c r="L104" i="1"/>
  <c r="M104" i="1"/>
  <c r="N104" i="1"/>
  <c r="L102" i="1"/>
  <c r="M102" i="1"/>
  <c r="N102" i="1"/>
  <c r="W33" i="1"/>
  <c r="AT33" i="1"/>
  <c r="AU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tc={EF76D048-DBD3-44AF-9D70-1A4A7D3B1A2E}</author>
    <author>tc={49AE721C-8464-4627-9889-CA0432449EE4}</author>
    <author>tc={E8F53B7F-7D32-451B-AD26-E8142744BB80}</author>
    <author>tc={E801EF51-A1C5-43B6-A682-CD30C5353CA7}</author>
    <author>tc={61D6AA4F-357C-4FAC-A9FC-318AD143233A}</author>
    <author>tc={D253602D-4388-4E05-97D8-83CA9AF718B5}</author>
    <author>tc={9DE80142-9201-478A-A337-1C0A4CCB8133}</author>
    <author>tc={CAF3A8C2-F63B-42A9-851A-9C066B9CB767}</author>
    <author>tc={7AA5DDAB-42AD-4AF6-A78F-BDF01FD9D2D0}</author>
    <author>tc={F7D3CC89-31A7-45A0-AC8F-D8D3D531C44A}</author>
    <author>tc={65E628E8-CEE4-45DB-90C2-52933765D158}</author>
    <author>tc={BF06F5CE-A202-48B6-9EE9-39DC3F2104D9}</author>
    <author>tc={C34AD244-E95F-4589-82B3-4764758E3815}</author>
    <author>tc={CEEBD577-C21D-4676-8E90-B94F0712BBF5}</author>
    <author>tc={06CF9A5E-6778-48AC-9E9B-6F5CA6CF174C}</author>
    <author>tc={8894A541-1637-4AF2-9B84-AB5DA4EF8FB8}</author>
    <author>tc={E84D9106-584E-4C69-B2DC-B321F53D1435}</author>
    <author>tc={FEF1736E-722F-4E9C-9A6E-363D29A630F3}</author>
    <author>tc={3886DACA-5E2B-4721-A0AC-6C6868D9948E}</author>
    <author>tc={3A07ECBD-15E9-4AC0-8594-91EA5F407C26}</author>
    <author>tc={D5DB7B77-05B0-43FD-BBD2-F4D13768ED94}</author>
    <author>tc={4D14C63A-84B6-449F-ACD4-6B4619D11A2F}</author>
    <author>tc={5B1AA897-529F-4724-B95C-0D45995EA67F}</author>
    <author>tc={4FE9EF20-F330-4B65-A919-7BEF0486274B}</author>
    <author>tc={C7B8430C-512A-4D9E-92C3-5AEA554BDE6A}</author>
    <author>tc={A4B2B0CE-47C6-4F66-A0C8-9940D44A962E}</author>
    <author>tc={19A99AFC-23BE-4ECF-B044-57727A9A7F9B}</author>
    <author>tc={159CDB5E-C349-431F-885A-16CA6EAAFE12}</author>
    <author>tc={B4C22897-200B-42F3-A3D4-383BA02B4067}</author>
    <author>tc={72B3AAAB-4D99-4FCE-B96C-5A849CA81583}</author>
  </authors>
  <commentList>
    <comment ref="V3" authorId="0" shapeId="0" xr:uid="{EF76D048-DBD3-44AF-9D70-1A4A7D3B1A2E}">
      <text>
        <t xml:space="preserve">[Threaded comment]
Your version of Excel allows you to read this threaded comment; however, any edits to it will get removed if the file is opened in a newer version of Excel. Learn more: https://go.microsoft.com/fwlink/?linkid=870924
Comment:
    Low estimate should be the low estimate of the Risk Cost Exposure, e.g. could be "1.2M / 1M / 1.4M" for Risk cost exposure, low estimate, high estimate. Multiplying probability x impact is not useful here.
</t>
      </text>
    </comment>
    <comment ref="X3" authorId="1" shapeId="0" xr:uid="{49AE721C-8464-4627-9889-CA0432449EE4}">
      <text>
        <t>[Threaded comment]
Your version of Excel allows you to read this threaded comment; however, any edits to it will get removed if the file is opened in a newer version of Excel. Learn more: https://go.microsoft.com/fwlink/?linkid=870924
Comment:
    See comment on low estimate.</t>
      </text>
    </comment>
    <comment ref="P7" authorId="2" shapeId="0" xr:uid="{E8F53B7F-7D32-451B-AD26-E8142744BB80}">
      <text>
        <t>[Threaded comment]
Your version of Excel allows you to read this threaded comment; however, any edits to it will get removed if the file is opened in a newer version of Excel. Learn more: https://go.microsoft.com/fwlink/?linkid=870924
Comment:
    This is for both FS2/FS3, correct? (i.e. 2 strings worth of modules is there for FS2 and the rest for FS3?).</t>
      </text>
    </comment>
    <comment ref="P8" authorId="3" shapeId="0" xr:uid="{E801EF51-A1C5-43B6-A682-CD30C5353CA7}">
      <text>
        <t>[Threaded comment]
Your version of Excel allows you to read this threaded comment; however, any edits to it will get removed if the file is opened in a newer version of Excel. Learn more: https://go.microsoft.com/fwlink/?linkid=870924
Comment:
    dates need updating?</t>
      </text>
    </comment>
    <comment ref="P9" authorId="4" shapeId="0" xr:uid="{61D6AA4F-357C-4FAC-A9FC-318AD143233A}">
      <text>
        <t>[Threaded comment]
Your version of Excel allows you to read this threaded comment; however, any edits to it will get removed if the file is opened in a newer version of Excel. Learn more: https://go.microsoft.com/fwlink/?linkid=870924
Comment:
    dates need updating?
Reply:
    Fixed</t>
      </text>
    </comment>
    <comment ref="R9" authorId="5" shapeId="0" xr:uid="{D253602D-4388-4E05-97D8-83CA9AF718B5}">
      <text>
        <t>[Threaded comment]
Your version of Excel allows you to read this threaded comment; however, any edits to it will get removed if the file is opened in a newer version of Excel. Learn more: https://go.microsoft.com/fwlink/?linkid=870924
Comment:
    Does this mean delays in productino? This is already covered above. If the delay is in shipping, then ok. 
Reply:
    Just shipping</t>
      </text>
    </comment>
    <comment ref="R20" authorId="6" shapeId="0" xr:uid="{9DE80142-9201-478A-A337-1C0A4CCB8133}">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R25" authorId="7" shapeId="0" xr:uid="{CAF3A8C2-F63B-42A9-851A-9C066B9CB767}">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R26" authorId="8" shapeId="0" xr:uid="{7AA5DDAB-42AD-4AF6-A78F-BDF01FD9D2D0}">
      <text>
        <t>[Threaded comment]
Your version of Excel allows you to read this threaded comment; however, any edits to it will get removed if the file is opened in a newer version of Excel. Learn more: https://go.microsoft.com/fwlink/?linkid=870924
Comment:
    Risk trigger should be how PM / project knows risk is about to happen -- not "covid" as that is too vague. covid might be the *cause* of the delay, but is not the risk trigger. Risk trigger would be missing some major milestone or schdule delay of some amount, I think.
Reply:
    Changed from "Corona Virus" to "Missed ship date"</t>
      </text>
    </comment>
    <comment ref="U33" authorId="9" shapeId="0" xr:uid="{F7D3CC89-31A7-45A0-AC8F-D8D3D531C44A}">
      <text>
        <t>[Threaded comment]
Your version of Excel allows you to read this threaded comment; however, any edits to it will get removed if the file is opened in a newer version of Excel. Learn more: https://go.microsoft.com/fwlink/?linkid=870924
Comment:
    doesn't seem like a lot of money. How was this estimated?
Reply:
    updated</t>
      </text>
    </comment>
    <comment ref="S39" authorId="10" shapeId="0" xr:uid="{65E628E8-CEE4-45DB-90C2-52933765D158}">
      <text>
        <t>[Threaded comment]
Your version of Excel allows you to read this threaded comment; however, any edits to it will get removed if the file is opened in a newer version of Excel. Learn more: https://go.microsoft.com/fwlink/?linkid=870924
Comment:
    Is this still the correct date? i.e. has the work already happened?
Reply:
    updated</t>
      </text>
    </comment>
    <comment ref="S42" authorId="11" shapeId="0" xr:uid="{BF06F5CE-A202-48B6-9EE9-39DC3F2104D9}">
      <text>
        <t>[Threaded comment]
Your version of Excel allows you to read this threaded comment; however, any edits to it will get removed if the file is opened in a newer version of Excel. Learn more: https://go.microsoft.com/fwlink/?linkid=870924
Comment:
    Needs updating. Where are we with GPR scans?
Reply:
    Requested new ones. Fixed wording.</t>
      </text>
    </comment>
    <comment ref="R48" authorId="12" shapeId="0" xr:uid="{C34AD244-E95F-4589-82B3-4764758E3815}">
      <text>
        <t>[Threaded comment]
Your version of Excel allows you to read this threaded comment; however, any edits to it will get removed if the file is opened in a newer version of Excel. Learn more: https://go.microsoft.com/fwlink/?linkid=870924
Comment:
    does this need updating?
Reply:
    updated</t>
      </text>
    </comment>
    <comment ref="C59" authorId="13" shapeId="0" xr:uid="{CEEBD577-C21D-4676-8E90-B94F0712BBF5}">
      <text>
        <t>[Threaded comment]
Your version of Excel allows you to read this threaded comment; however, any edits to it will get removed if the file is opened in a newer version of Excel. Learn more: https://go.microsoft.com/fwlink/?linkid=870924
Comment:
    I think this one is being explored right now.</t>
      </text>
    </comment>
    <comment ref="AC59" authorId="14" shapeId="0" xr:uid="{06CF9A5E-6778-48AC-9E9B-6F5CA6CF174C}">
      <text>
        <t>[Threaded comment]
Your version of Excel allows you to read this threaded comment; however, any edits to it will get removed if the file is opened in a newer version of Excel. Learn more: https://go.microsoft.com/fwlink/?linkid=870924
Comment:
    I assume this is the probability that we deviate from our plan of COMSUR shipping of the first two strings in August 2024. The probability for any delay is obviously  100%</t>
      </text>
    </comment>
    <comment ref="C60" authorId="15" shapeId="0" xr:uid="{8894A541-1637-4AF2-9B84-AB5DA4EF8FB8}">
      <text>
        <t>[Threaded comment]
Your version of Excel allows you to read this threaded comment; however, any edits to it will get removed if the file is opened in a newer version of Excel. Learn more: https://go.microsoft.com/fwlink/?linkid=870924
Comment:
    Retire?
Reply:
    Retire after vendor visit on 2022-06-28 and discussion of the delivery cadence</t>
      </text>
    </comment>
    <comment ref="C63" authorId="16" shapeId="0" xr:uid="{E84D9106-584E-4C69-B2DC-B321F53D1435}">
      <text>
        <t>[Threaded comment]
Your version of Excel allows you to read this threaded comment; however, any edits to it will get removed if the file is opened in a newer version of Excel. Learn more: https://go.microsoft.com/fwlink/?linkid=870924
Comment:
    Retire after D-Egg FAT review?</t>
      </text>
    </comment>
    <comment ref="A64" authorId="17" shapeId="0" xr:uid="{FEF1736E-722F-4E9C-9A6E-363D29A630F3}">
      <text>
        <t>[Threaded comment]
Your version of Excel allows you to read this threaded comment; however, any edits to it will get removed if the file is opened in a newer version of Excel. Learn more: https://go.microsoft.com/fwlink/?linkid=870924
Comment:
    check with Delia, delete if not needed</t>
      </text>
    </comment>
    <comment ref="C67" authorId="18" shapeId="0" xr:uid="{3886DACA-5E2B-4721-A0AC-6C6868D9948E}">
      <text>
        <t>[Threaded comment]
Your version of Excel allows you to read this threaded comment; however, any edits to it will get removed if the file is opened in a newer version of Excel. Learn more: https://go.microsoft.com/fwlink/?linkid=870924
Comment:
    ESD is caught here as well.
Reply:
    this covers the ones above</t>
      </text>
    </comment>
    <comment ref="C74" authorId="19" shapeId="0" xr:uid="{3A07ECBD-15E9-4AC0-8594-91EA5F407C26}">
      <text>
        <t>[Threaded comment]
Your version of Excel allows you to read this threaded comment; however, any edits to it will get removed if the file is opened in a newer version of Excel. Learn more: https://go.microsoft.com/fwlink/?linkid=870924
Comment:
    does this really impact the on-project cost? I thought evaluating several vendors was part of the plan.</t>
      </text>
    </comment>
    <comment ref="C75" authorId="20" shapeId="0" xr:uid="{D5DB7B77-05B0-43FD-BBD2-F4D13768ED94}">
      <text>
        <t>[Threaded comment]
Your version of Excel allows you to read this threaded comment; however, any edits to it will get removed if the file is opened in a newer version of Excel. Learn more: https://go.microsoft.com/fwlink/?linkid=870924
Comment:
    Can we combine too large and too heavy? seems like they require the same response.</t>
      </text>
    </comment>
    <comment ref="C78" authorId="21" shapeId="0" xr:uid="{4D14C63A-84B6-449F-ACD4-6B4619D11A2F}">
      <text>
        <t>[Threaded comment]
Your version of Excel allows you to read this threaded comment; however, any edits to it will get removed if the file is opened in a newer version of Excel. Learn more: https://go.microsoft.com/fwlink/?linkid=870924
Comment:
    can we connectorize at pole or is that crazy...?
Reply:
    no, these can be done at Pole if needed</t>
      </text>
    </comment>
    <comment ref="C88" authorId="22" shapeId="0" xr:uid="{5B1AA897-529F-4724-B95C-0D45995EA67F}">
      <text>
        <t>[Threaded comment]
Your version of Excel allows you to read this threaded comment; however, any edits to it will get removed if the file is opened in a newer version of Excel. Learn more: https://go.microsoft.com/fwlink/?linkid=870924
Comment:
    confounding two issues, supply chain and reduced manpower. Is the supply chain issue similar to the MB supply chain issue?
Reply:
    manpower removed</t>
      </text>
    </comment>
    <comment ref="C93" authorId="23" shapeId="0" xr:uid="{4FE9EF20-F330-4B65-A919-7BEF0486274B}">
      <text>
        <t>[Threaded comment]
Your version of Excel allows you to read this threaded comment; however, any edits to it will get removed if the file is opened in a newer version of Excel. Learn more: https://go.microsoft.com/fwlink/?linkid=870924
Comment:
    This has a tight connection to the radioactive contamination risk in 1.3.</t>
      </text>
    </comment>
    <comment ref="S105" authorId="24" shapeId="0" xr:uid="{C7B8430C-512A-4D9E-92C3-5AEA554BDE6A}">
      <text>
        <t>[Threaded comment]
Your version of Excel allows you to read this threaded comment; however, any edits to it will get removed if the file is opened in a newer version of Excel. Learn more: https://go.microsoft.com/fwlink/?linkid=870924
Comment:
    Needs updating? (i.e. not PY4, I guess)
Reply:
    added PY5</t>
      </text>
    </comment>
    <comment ref="AC122" authorId="25" shapeId="0" xr:uid="{A4B2B0CE-47C6-4F66-A0C8-9940D44A962E}">
      <text>
        <t xml:space="preserve">[Threaded comment]
Your version of Excel allows you to read this threaded comment; however, any edits to it will get removed if the file is opened in a newer version of Excel. Learn more: https://go.microsoft.com/fwlink/?linkid=870924
Comment:
    My guess is that this should be "very low" not low. </t>
      </text>
    </comment>
    <comment ref="C124" authorId="26" shapeId="0" xr:uid="{19A99AFC-23BE-4ECF-B044-57727A9A7F9B}">
      <text>
        <t>[Threaded comment]
Your version of Excel allows you to read this threaded comment; however, any edits to it will get removed if the file is opened in a newer version of Excel. Learn more: https://go.microsoft.com/fwlink/?linkid=870924
Comment:
    This is redundant with TECH23 above, OK to delete probably, after reconciling with TECH23
Reply:
    Sounds good
Reply:
    keeping it because exposure is different, includes new hose</t>
      </text>
    </comment>
    <comment ref="S124" authorId="27" shapeId="0" xr:uid="{159CDB5E-C349-431F-885A-16CA6EAAFE12}">
      <text>
        <t>[Threaded comment]
Your version of Excel allows you to read this threaded comment; however, any edits to it will get removed if the file is opened in a newer version of Excel. Learn more: https://go.microsoft.com/fwlink/?linkid=870924
Comment:
    Is this still accurate? (don't we already have additional drill heads / hose segments?)
Reply:
    retired</t>
      </text>
    </comment>
    <comment ref="C125" authorId="28" shapeId="0" xr:uid="{B4C22897-200B-42F3-A3D4-383BA02B4067}">
      <text>
        <t>[Threaded comment]
Your version of Excel allows you to read this threaded comment; however, any edits to it will get removed if the file is opened in a newer version of Excel. Learn more: https://go.microsoft.com/fwlink/?linkid=870924
Comment:
    Retire?</t>
      </text>
    </comment>
    <comment ref="A126" authorId="29" shapeId="0" xr:uid="{72B3AAAB-4D99-4FCE-B96C-5A849CA81583}">
      <text>
        <t>[Threaded comment]
Your version of Excel allows you to read this threaded comment; however, any edits to it will get removed if the file is opened in a newer version of Excel. Learn more: https://go.microsoft.com/fwlink/?linkid=870924
Comment:
    retire</t>
      </text>
    </comment>
  </commentList>
</comments>
</file>

<file path=xl/sharedStrings.xml><?xml version="1.0" encoding="utf-8"?>
<sst xmlns="http://schemas.openxmlformats.org/spreadsheetml/2006/main" count="2686" uniqueCount="1066">
  <si>
    <t>Risk Identification and Tracking</t>
  </si>
  <si>
    <t>Pre-Mitigated Risk Evaluation</t>
  </si>
  <si>
    <t>Current Risk Response</t>
  </si>
  <si>
    <t xml:space="preserve">Comments / Notes </t>
  </si>
  <si>
    <t>Risk Cost Exposure</t>
  </si>
  <si>
    <t>Risk Schedule Exposure</t>
  </si>
  <si>
    <t>Major Risk Flag</t>
  </si>
  <si>
    <t>Post-Mitigated Qualitative Risk Evaluation</t>
  </si>
  <si>
    <t>Risk Retirement Timeframe</t>
  </si>
  <si>
    <t>Remaining Contingency</t>
  </si>
  <si>
    <t>Revision History</t>
  </si>
  <si>
    <t>Probability and Impacts</t>
  </si>
  <si>
    <t>Initial Risk Exposure</t>
  </si>
  <si>
    <t>NSF $</t>
  </si>
  <si>
    <t>Unit of weeks</t>
  </si>
  <si>
    <t>Resulting Risk Exposure</t>
  </si>
  <si>
    <t>Risk ID</t>
  </si>
  <si>
    <t>Associated WBS</t>
  </si>
  <si>
    <t>Risk Description</t>
  </si>
  <si>
    <t>Risk Title</t>
  </si>
  <si>
    <t>Risk Origin Date</t>
  </si>
  <si>
    <t>Last modified Date</t>
  </si>
  <si>
    <t>Risk Retirement Date</t>
  </si>
  <si>
    <t>Risk Probability</t>
  </si>
  <si>
    <t>Impact on schedule</t>
  </si>
  <si>
    <t>Impact on cost</t>
  </si>
  <si>
    <t>Impact on technical performance</t>
  </si>
  <si>
    <t>Schedule Risk Score</t>
  </si>
  <si>
    <t>Cost Risk Score</t>
  </si>
  <si>
    <t>Technical Performance Risk Score</t>
  </si>
  <si>
    <t>Risk Owner (Can be NSF!)</t>
  </si>
  <si>
    <t>Risk Occurrence Timeframe</t>
  </si>
  <si>
    <t>Risk Handling Approach / Response</t>
  </si>
  <si>
    <t>Risk Trigger</t>
  </si>
  <si>
    <t>Risk Mitigation Plan and Actions</t>
  </si>
  <si>
    <t xml:space="preserve">Basis of Estimate for Risk/Schedule Exposure &amp; Range </t>
  </si>
  <si>
    <t>Low Estimate</t>
  </si>
  <si>
    <t>Average Estimate</t>
  </si>
  <si>
    <t>High Estimate</t>
  </si>
  <si>
    <t>Risk Probability [%]</t>
  </si>
  <si>
    <t>Impact on schedule [weeks]</t>
  </si>
  <si>
    <t>Impact on cost [$]</t>
  </si>
  <si>
    <t>Schedule Risk Score [weeks]</t>
  </si>
  <si>
    <t>Cost Risk Score [$]</t>
  </si>
  <si>
    <t>Expected</t>
  </si>
  <si>
    <t>Actual</t>
  </si>
  <si>
    <t>PY1-18/19</t>
  </si>
  <si>
    <t>PY2-19/20</t>
  </si>
  <si>
    <t>PY3-20/21</t>
  </si>
  <si>
    <t>PY4-21/22</t>
  </si>
  <si>
    <t>PY5-22/23</t>
  </si>
  <si>
    <t>PY6-23/24</t>
  </si>
  <si>
    <t>1.1 Project Office</t>
  </si>
  <si>
    <t>EXT1</t>
  </si>
  <si>
    <t>1.1.4</t>
  </si>
  <si>
    <t>Fuel Delivery Delayed - Less fuel is on hand in the drill season than the project requires - drilling operations impacted</t>
  </si>
  <si>
    <t>Fuel Delays</t>
  </si>
  <si>
    <t>High</t>
  </si>
  <si>
    <t>Low</t>
  </si>
  <si>
    <t>Moderate</t>
  </si>
  <si>
    <t>NSF</t>
  </si>
  <si>
    <t>FS2 &amp; FS3</t>
  </si>
  <si>
    <t>Mitigate</t>
  </si>
  <si>
    <t>ASC communication in 2022</t>
  </si>
  <si>
    <t>Communicate the fuel requirements to ASC and NSF as early as possible and monitor. Fuel requirements will be in the SIP and are confirmed by the RSP. Can mitigate by dropping the cold reaming of some of the drill holes to save fuel at a cost of increased analysis effort in order for the calibration quality to be kept good.</t>
  </si>
  <si>
    <t xml:space="preserve">Postdoc time 1 FTE+/-20% to analyze additional calibration efforts for the bubble column (if de-gassing not done) or scope decrease in deep ice measurements. </t>
  </si>
  <si>
    <t>0</t>
  </si>
  <si>
    <t>Moderate (lower quality hole ice)</t>
  </si>
  <si>
    <t>FS3</t>
  </si>
  <si>
    <t>EXT2</t>
  </si>
  <si>
    <t>Winter Storage DNF Failure - McMurdo or South Pole winter storage heat failure damages equipment/sensors</t>
  </si>
  <si>
    <t>DNF Heat Failure</t>
  </si>
  <si>
    <t>22/23,23/24, or 24/25</t>
  </si>
  <si>
    <t>Technical problems or Operator Error</t>
  </si>
  <si>
    <t>Work with ASC to select DDC monitored warehouse space.  Package DNF shipments into 48" x 48" x 48" crate sizes or smaller. Reduce DNF shipment volume by removing environmentally sensitive components for subsystems and shipping separately.</t>
  </si>
  <si>
    <r>
      <t>Could require a 1/4 of a field season of effort (4 weeks) or up to 10% of the value of the stored equipment and instrumentation.</t>
    </r>
    <r>
      <rPr>
        <b/>
        <sz val="10"/>
        <color theme="1"/>
        <rFont val="Calibri"/>
        <family val="2"/>
        <scheme val="minor"/>
      </rPr>
      <t xml:space="preserve"> </t>
    </r>
    <r>
      <rPr>
        <sz val="10"/>
        <color theme="1"/>
        <rFont val="Calibri"/>
        <family val="2"/>
        <scheme val="minor"/>
      </rPr>
      <t>(each week of a delay in Field Season 3 costs 98,560)</t>
    </r>
  </si>
  <si>
    <t>2</t>
  </si>
  <si>
    <t>4</t>
  </si>
  <si>
    <t>Low (5% level of modules affected)</t>
  </si>
  <si>
    <t>ORG1</t>
  </si>
  <si>
    <t>If schedule delays lead to less than full complement of optical modules for delivery, then air shipment is required</t>
  </si>
  <si>
    <t>Optical modules by air</t>
  </si>
  <si>
    <t>Very low</t>
  </si>
  <si>
    <t>OM lead Karg</t>
  </si>
  <si>
    <t>Shipping deadlines</t>
  </si>
  <si>
    <t>Schedule slip</t>
  </si>
  <si>
    <t>Plan for some air shipments which could cover last modules, keep on top of deliveries</t>
  </si>
  <si>
    <t>Shipping estimate - difference truck PTH vs COMAIR to CHC</t>
  </si>
  <si>
    <t>EXT3</t>
  </si>
  <si>
    <t>Traverse Delays - Weather or equipment problems impacts overland cargo movement of IceCube equipment to NPX.</t>
  </si>
  <si>
    <t>Traverse Delays</t>
  </si>
  <si>
    <t>22/23 or 23/24</t>
  </si>
  <si>
    <t>Communication from Traverse Leader that delivery to NPX is delayed.</t>
  </si>
  <si>
    <t>Detailed and regular planning meetings with ASC. Track traverse metrics on meeting delivery to NPX commitments. Use scheduling software to run deliver delay scenarios to assess impact and plan mitigations.</t>
  </si>
  <si>
    <t>Risk Cost is related to additonal labor hours needed to recover from late delivery. From the sensitivity analysis for late cargo deliveries.</t>
  </si>
  <si>
    <t>EXT4</t>
  </si>
  <si>
    <t>Domestic/International Shipping Delays - Equipment being shipped to PTH, or to Christchurch is delayed in route.</t>
  </si>
  <si>
    <t>Shipping Delays</t>
  </si>
  <si>
    <t>Forwarder provides ETA estimates or updates that are beyond the planned  USAP Required-on-Site (ROS) date</t>
  </si>
  <si>
    <t xml:space="preserve">Plan shipments departure with 2-4 weeks of schedule contingency built in. Ship early when possible. Choose early ship mode keeping an other mode in reserve (i.e. a shipment is planned for FY23 vessel where the shipment arrives in McMurdo, overwinters, and completes its journey in FY24. In this case the Port Hueneme delivery deadline is missed. The shipment is then sent via commerical surface (COMSUR) in FY24 to New Zealand where it is flown by C17 to McMurdo.) </t>
  </si>
  <si>
    <t>Add cost for shipping via air to CHC.</t>
  </si>
  <si>
    <t>EXT5</t>
  </si>
  <si>
    <t>Contractor On-Ice Support - trades support is not available to assist the project, as planned.</t>
  </si>
  <si>
    <t>ASC Support</t>
  </si>
  <si>
    <t>Communication from ASC Science Support staff that Upgrade project will not get agreed upon support.</t>
  </si>
  <si>
    <t>Detailed planning meetings with ASC. Review submitted SIP each year. Confirm support in RSP matches needs identified in the SIP. Staff drill team with diverse skillsets as contingency (i.e. electricians, mechanics, equipment operators, &amp; plumbers).</t>
  </si>
  <si>
    <r>
      <t>Calculated based on the ASC time and labor estimates</t>
    </r>
    <r>
      <rPr>
        <b/>
        <sz val="10"/>
        <color theme="1"/>
        <rFont val="Calibri"/>
        <family val="2"/>
        <scheme val="minor"/>
      </rPr>
      <t xml:space="preserve">. </t>
    </r>
  </si>
  <si>
    <t>1</t>
  </si>
  <si>
    <t>ORG2</t>
  </si>
  <si>
    <t>1.1.3</t>
  </si>
  <si>
    <t>Major injury occurs during drill season, but not associated with drilling.  Work stoppage occurs until review is performed and "safe to proceed" determined.</t>
  </si>
  <si>
    <t>M&amp;O Injury</t>
  </si>
  <si>
    <t>Safety Mgr Zernick</t>
  </si>
  <si>
    <t>Field season 3</t>
  </si>
  <si>
    <t>Injury</t>
  </si>
  <si>
    <t>Extensive safety program training before and on the ice, procedure for handling injury root case analysis, procedure for reauthorizing work. Design engineered safety controls throughout to assist mitigation.</t>
  </si>
  <si>
    <t xml:space="preserve">Cost of 2 week work stoppage at Pole. 2-week delay for full drill team - additional labor costs
8engr + 20tech x 80hr x average rate of $88/hour =$197,200k. Low/High for 1 wk; 3 wks. </t>
  </si>
  <si>
    <t>3</t>
  </si>
  <si>
    <t>25/26</t>
  </si>
  <si>
    <t>EXT6</t>
  </si>
  <si>
    <t>LC130 mission delays affect equipment or personnel delivery to the South Pole in FS3 - delays drilling by 2 weeks.</t>
  </si>
  <si>
    <t>Logistics Delays</t>
  </si>
  <si>
    <t>Watch</t>
  </si>
  <si>
    <t>Weather/Aircraft</t>
  </si>
  <si>
    <t>Monitor logistics and maintain communications throughout the logistics chain for potential technical impacts. Develop flexible and robust work plans.  Use scheduling software to run deliver delay scenarios to assess impact and plan mitigations</t>
  </si>
  <si>
    <t>As above, ORG2.</t>
  </si>
  <si>
    <t>Very Low</t>
  </si>
  <si>
    <t>PM1</t>
  </si>
  <si>
    <t>Inflation is high at the moment, in fact in many areas the one year inflation rate is 20% or higher.</t>
  </si>
  <si>
    <t>Inflation: equipment</t>
  </si>
  <si>
    <t>PD</t>
  </si>
  <si>
    <t>Cost inflation</t>
  </si>
  <si>
    <t>Monitor new quotations. Most purchases of CapEx are complete already. This might be larger effect in salaries and indirect, see PM2 risk.</t>
  </si>
  <si>
    <t>25% of PY5-8 costs not including labor, not compounded</t>
  </si>
  <si>
    <t>8</t>
  </si>
  <si>
    <t>PM2</t>
  </si>
  <si>
    <t>Current job market would require higher salaries for personnel replacements</t>
  </si>
  <si>
    <t>Inflation: personnel</t>
  </si>
  <si>
    <t>Morale and/or job market</t>
  </si>
  <si>
    <t>Explicit efforts at improving morale, salary increases, increased workplace flexibility.</t>
  </si>
  <si>
    <t>20% increase on 25% of key roles for PY5-8 labor rates, difficulties in finding new personnel</t>
  </si>
  <si>
    <t>26</t>
  </si>
  <si>
    <t>EXT19</t>
  </si>
  <si>
    <t>Logistics pathway flexibility is in the best interest of the project, however, sensitive ICU equipment and/or materials could sustain damage during overland shipment. There is no data, currently on forces incurred during overland transport.</t>
  </si>
  <si>
    <t>Shipment Damage</t>
  </si>
  <si>
    <t>FS0 thru FS3</t>
  </si>
  <si>
    <t>Evidence of equipment damage during shipment.</t>
  </si>
  <si>
    <t>Attach an accelerometer to a traverse shipment to determine actual shock and vibration exposure for the shipment.</t>
  </si>
  <si>
    <t>Estimated based on a pallet of DOMs which could be destroyed. Any other single box/crate being damaged is likely less than $50k approximately.</t>
  </si>
  <si>
    <t>16</t>
  </si>
  <si>
    <t>EXT24</t>
  </si>
  <si>
    <t>Logistics leg failure probabilites, provided by AIL, are medium to high in key project cargo pathways. A high risk probability has been assigned to the FY24 LC130 leg and medium probability to FY23 vessel, FY25-FY26 LC130 and FY23-FY26 South Pole Traverse 3.</t>
  </si>
  <si>
    <t>NSF provided logistics probability of success</t>
  </si>
  <si>
    <t xml:space="preserve">Release of failure probability adjustment (May 22) to AIL logistics capacities </t>
  </si>
  <si>
    <t>Shift fuel delivery plan to overland transport from LC130 transport by using four 25k liter ISO tank containers. Develop new S. Pole DNF strategy to allow for overwintering of a greater number of string components. Continue to work collaboratively with AIL/ASC to plan and execute project logistics.</t>
  </si>
  <si>
    <t>Basis of schedule exposure derived from AIL's stated logistics pathway probability of failure ranging from medium to high. Cost exposure comes from schedule delay in FS3. This is the residual risk after the fuel tank purchase.</t>
  </si>
  <si>
    <t>PM3</t>
  </si>
  <si>
    <t>Cost and schedule for training / moving to enterprise level tools are underestimated, requiring additional people / resources. This does not impact the technical schedule.</t>
  </si>
  <si>
    <t>PCMS issues</t>
  </si>
  <si>
    <t>2022 thru end of project</t>
  </si>
  <si>
    <t>Cost/Schedule for PCMS estimate increasing</t>
  </si>
  <si>
    <t xml:space="preserve">Weekly meetings with contractors. Initially working with two vendors until full migration. </t>
  </si>
  <si>
    <t xml:space="preserve">Additional 0.5 FTEs over 4 years (for a total of 2 FTEs). FTEs are costed at average contractor rates ($150/hour) * 53% overhead. Low Estimate is 1 FTE, high and most likely are 2 FTE. This cost may be either for additional contractor work, or additional project management / project office work for interfacing with the contractors. </t>
  </si>
  <si>
    <t>PM4</t>
  </si>
  <si>
    <t>1.1/1.2</t>
  </si>
  <si>
    <t xml:space="preserve">The logistics and drill manager is 1 FTE. Recent increases in load on logistics management may necessitate additional effort for drill management. </t>
  </si>
  <si>
    <t>Insufficient personnel for logistics / drill management</t>
  </si>
  <si>
    <t>Logistics load necessitates full FTE</t>
  </si>
  <si>
    <t>Assuming we need the original 0.5 FTE for drill managemet. Low estimate is 0.25, High is 1 FTE</t>
  </si>
  <si>
    <t>1.2 Northern Risks</t>
  </si>
  <si>
    <t>TECH1</t>
  </si>
  <si>
    <t>1.2.4</t>
  </si>
  <si>
    <t xml:space="preserve">Unable to complete controls system work on-schedule due to cargo front-loading and/or staffing limitations. </t>
  </si>
  <si>
    <t>Delay in Drill Control Systems Development Risk 1</t>
  </si>
  <si>
    <t>Implementation Mgr</t>
  </si>
  <si>
    <t>Projected missed ship date</t>
  </si>
  <si>
    <t>April 2022 status review of the drill control systems, supplement staff</t>
  </si>
  <si>
    <t>Bring in extra 1FTE x 6mo to catch up</t>
  </si>
  <si>
    <t>6</t>
  </si>
  <si>
    <t>TECH2</t>
  </si>
  <si>
    <t>Unable to make critical controls hardware procurements (motor drives, DGH's servers, sensors, etc) on-schedule due to vendor shortages and transportation delays.</t>
  </si>
  <si>
    <t>Delay in Drill Control Systems Development Risk 2</t>
  </si>
  <si>
    <t>Comsur shipments, supplement staff</t>
  </si>
  <si>
    <t>10</t>
  </si>
  <si>
    <t>12</t>
  </si>
  <si>
    <t>TECH3</t>
  </si>
  <si>
    <t>Delay in development of user interfaces, control algorithms, and hands-on integration and test activities due to Test Bed limitations.</t>
  </si>
  <si>
    <t>Delay in Drill Control Systems Development Risk 3</t>
  </si>
  <si>
    <t>Control software not on track for proper maturity by the field season it is needed</t>
  </si>
  <si>
    <t>Additional outfitting of testBed equipment, additional effort in project out-years</t>
  </si>
  <si>
    <t>$50k equipment investment in TestBed + (0.5FTE x 6mo) to support the investment</t>
  </si>
  <si>
    <t>TECH4</t>
  </si>
  <si>
    <t>Loss of key drilling expertise/personnel</t>
  </si>
  <si>
    <t>Loss of Drill Expertise</t>
  </si>
  <si>
    <t>Loss of key personnel</t>
  </si>
  <si>
    <t>Keep key staff engaged</t>
  </si>
  <si>
    <t>Project delays may result in key personnel leaving before new staff have been able to acquire skillset.  0.25FTE x 6mo recruit and train per new employee, assume 4 new employees</t>
  </si>
  <si>
    <t>20</t>
  </si>
  <si>
    <t>TECH5</t>
  </si>
  <si>
    <t>Novel string installation - Final down-hole cable design requires the development of new equipment and processes for installation (i.e. New rope reel with coordinated load sharing)</t>
  </si>
  <si>
    <t>Novel String Installation - Equip</t>
  </si>
  <si>
    <t>Final determination of down hole installation cable</t>
  </si>
  <si>
    <t>Handling system for the rope reel and load sharing coordination</t>
  </si>
  <si>
    <t>Define requirements, design, procure, fab/assem/integrate, testing changes depending on final downhole cable</t>
  </si>
  <si>
    <t>24</t>
  </si>
  <si>
    <t>40</t>
  </si>
  <si>
    <t>TECH53</t>
  </si>
  <si>
    <t>Because design and testing of the load sharing technique is critical and cannot delay the off-ice drill schedule, additional effor may be needed to validate / test load sharing for the drill head / drill hose.</t>
  </si>
  <si>
    <t>Load sharing effort underestimated</t>
  </si>
  <si>
    <t>Load sharing testing / design</t>
  </si>
  <si>
    <t>Suplement staff if needed. Do not allow this design/test to delay the schedule.</t>
  </si>
  <si>
    <t xml:space="preserve">Bring in additional people; up to 1 FTE in order not to delay the schedule. </t>
  </si>
  <si>
    <t>TECH54</t>
  </si>
  <si>
    <t xml:space="preserve">Because the EHWD is a specialty item, reviews of design / operations with drill experts may be necessary to validate the design. </t>
  </si>
  <si>
    <t>Drill Advisory Panel</t>
  </si>
  <si>
    <t>FY23-FY25</t>
  </si>
  <si>
    <t>Need for additional oversight / review of drill system</t>
  </si>
  <si>
    <t xml:space="preserve">Reconstitute the Drill Advsiory Panel and review the drill preparation work twice yearly. </t>
  </si>
  <si>
    <t>Travel / labor for twice yearly reviews. 4 DAP members x $1.8k travel + 160 hours labor for drill team (10 x 2 8 hour days) = $51.2k/year x 3 years. Low estimate and most probable value is 1 rev. / year, high estimate 2 reviews/year.</t>
  </si>
  <si>
    <t>1.2 Field Season Risks</t>
  </si>
  <si>
    <t>TECH6</t>
  </si>
  <si>
    <t>Unable to dispose of condensate into onsite SES condensate bulb</t>
  </si>
  <si>
    <t>Unable to dispose of Condensate</t>
  </si>
  <si>
    <t>FS1</t>
  </si>
  <si>
    <t>Results of ASC environmental decision</t>
  </si>
  <si>
    <t>Request additional equipment/ops/resources to transport condensate to outfall and dispose there, or to ship off-site</t>
  </si>
  <si>
    <t>Sled and barrell system (5k) + extra handling time adds 1/2 week of full drill team (49,300).  Additional ASC handling support not captured here. Low estimate is just for the sled and barrel system. High is 1 week of full drill team + Sled/Barrel system.</t>
  </si>
  <si>
    <t>.5</t>
  </si>
  <si>
    <t>ORG4</t>
  </si>
  <si>
    <t>Serious FS3 injury or incident occurance halts on-ice activities until full accident investigation</t>
  </si>
  <si>
    <t>Serious Driller/Deployer Injury/incident FS3</t>
  </si>
  <si>
    <t>Very High</t>
  </si>
  <si>
    <t>Any number of reasons</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</si>
  <si>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 Make full plan with the contractor for an accident investigation process ahead of time.</t>
  </si>
  <si>
    <t>Experience from Gen1 gives schedule delay estimate (1-3wks, most likely 2 weeks). For full drill tream (as calculated above) 1 week is 98,560.</t>
  </si>
  <si>
    <t>FS3 end</t>
  </si>
  <si>
    <t>ORG5</t>
  </si>
  <si>
    <t>Serious FS2 season injury or incident occurance halts on-ice activities until full accident investigation is completed</t>
  </si>
  <si>
    <t>Serious Driller/Deployer Injury/incident FS2</t>
  </si>
  <si>
    <t>FS2</t>
  </si>
  <si>
    <t>Thorough safety training as well as systems and individual hazards analysis performed throughout the EHWD. All those deploying to Pole will receive SafeStart Training. Other mitigations are outlined in the IceCube Upgrade Safety Plan. Further, IceCube Upgrade Management plans to hire experienced persons to deploy to Pole.</t>
  </si>
  <si>
    <t>FS2=16 drillers*40hrs/week*$88/hr = 56,320/week.</t>
  </si>
  <si>
    <t>FS2 end</t>
  </si>
  <si>
    <t>ORG6</t>
  </si>
  <si>
    <r>
      <rPr>
        <b/>
        <sz val="11"/>
        <color rgb="FF000000"/>
        <rFont val="Calibri"/>
        <family val="2"/>
        <scheme val="minor"/>
      </rPr>
      <t>Serious FS1 season injury or incident</t>
    </r>
    <r>
      <rPr>
        <sz val="11"/>
        <color rgb="FF000000"/>
        <rFont val="Calibri"/>
        <family val="2"/>
        <scheme val="minor"/>
      </rPr>
      <t xml:space="preserve"> occurance halts on-ice activities </t>
    </r>
  </si>
  <si>
    <t>Serious Driller/Deployer Injury/incident FS1</t>
  </si>
  <si>
    <t>FS1=11 drillers*40hrs/week*$88/hr = 38,720/week.</t>
  </si>
  <si>
    <t>FS1 end</t>
  </si>
  <si>
    <t>TECH7</t>
  </si>
  <si>
    <t xml:space="preserve">Major Drill Season Equipment Failure such as main hose reel failure, or a stuck drill head losing the cable and hose, or a fire damages the main heating plant, results in season stoppage and additional drilling season. </t>
  </si>
  <si>
    <t>Major Equipment Failure or Fire</t>
  </si>
  <si>
    <t>Diligent Hazards Analysis, risk mitigation planning, and training.  Procedures, experienced crew.  Spares. Firefighting training. Emergency procedures.</t>
  </si>
  <si>
    <t xml:space="preserve">Some scenarios might be recoverable, but many would require an additional (unavailable) drill season, worst case calculation here:  drill team ~ 8engr + 20techs, ave rate = 88/hr
(3.5mo/12)*1800hr/yr = 525 hr/season:28*88*525 = 1.3M + training = 193k, PQ/travel = 244k =&gt; Another drill season = 1.74M
Another offseason (lite) ~ 300k; Heating plant $800k
Total = 2.8M max for drilling, possible range very wide.  In addition we add the costs for an additional year of 1.1 (Project Office) = $1,330M (approximately $430k in finance/PCMS, $450k in PM (including PI, PD, PM, travel) and $450k in safety, technical coordination, logistics.  Depending on the issues and the needs of the PO, this could range between $700k - 1,330M. The cost of an additional drilling season from above is $1.74M. An additional $800k in the maximum estimate is given for equipment replacement / refurbishment. The low estimate represents a 2 week delay in drilling, but no additional field season or extension to the PO. The most likely cost includes a full FS3 + the low end of the PO costs, but no additional equipment costs. </t>
  </si>
  <si>
    <t>52</t>
  </si>
  <si>
    <t>ORG7</t>
  </si>
  <si>
    <t>1.2.8</t>
  </si>
  <si>
    <t xml:space="preserve">Driller Talent Aquisition and Retention - EHWD drill operation in Antarctica is unique and specific skill-set. Recruiting experienced drillers key for project success </t>
  </si>
  <si>
    <t>Drillers recruitment</t>
  </si>
  <si>
    <t>Recruitment struggles</t>
  </si>
  <si>
    <t>Intiate staffing planning and recruitment early. Network with and engage experienced drillers in the search. Develop training plans.  Engage collaboration early on for contributed drillers.  Allow for flexibility with deployments.</t>
  </si>
  <si>
    <t>Increased salary costs to recruit/entice experience.  16 direct-hires increased salaries (average) across 2 seasons
TECH rate -&gt; ENGR rate, delta $38/hr, 525 hr/season
16*2*38*525 = 640k</t>
  </si>
  <si>
    <t>FS2-FS3 end</t>
  </si>
  <si>
    <t>TECH8</t>
  </si>
  <si>
    <t>Insufficient IV&amp;T of Control System results in control failure during drilling delaying drill operations</t>
  </si>
  <si>
    <t>Control System Problem</t>
  </si>
  <si>
    <t>Robust testing in CONUS of sub-assemblies. Complete install in FS2 with full testing.</t>
  </si>
  <si>
    <t>1/2-week delay for full drill team - additional labor costs
8engr + 20tech x 40hr</t>
  </si>
  <si>
    <t>1.5</t>
  </si>
  <si>
    <t>EXT7</t>
  </si>
  <si>
    <t>1.2.3</t>
  </si>
  <si>
    <t>Logistics delays in FS1 &amp; FS2 could lead to the need for additional labor in FS2 and FS3 to be ready for drilling in FS3</t>
  </si>
  <si>
    <t>Logistics and Cargo</t>
  </si>
  <si>
    <t>Communicate cargo requirements to ASC and NSF as early as possible and monitor. Cargo requirements will be in the SIP and are confirmed by the RSP.</t>
  </si>
  <si>
    <t>15% loss of field season assumed. Cost includes labor and travel. (15 week season)</t>
  </si>
  <si>
    <t>FS1 &amp; FS2 end</t>
  </si>
  <si>
    <t>TECH10</t>
  </si>
  <si>
    <t>1.2.2</t>
  </si>
  <si>
    <t>Main Heater Failures - Heater failures during drilling operations force drill speed to be decreased, or descope of cold reaming or dust logging</t>
  </si>
  <si>
    <t>MHP Failures</t>
  </si>
  <si>
    <t xml:space="preserve">Pressure testing in FS1.  Full system testing in FS2.  React with repairs/replacements, and/or supplement with WISSARD HPUs. </t>
  </si>
  <si>
    <t xml:space="preserve">Extensive failures would potentially add more than 1 week during drill season.  Testing in FS1 and FS2 mitigates this. </t>
  </si>
  <si>
    <t>TECH11</t>
  </si>
  <si>
    <t xml:space="preserve">Tower - Fatigue, overload, or unforeseen circustances results in failure of crescent, sheaves, hoist, or structural components </t>
  </si>
  <si>
    <t>Tower failure</t>
  </si>
  <si>
    <t xml:space="preserve">Perform detailed structural inspection and maintenance in FS1.  Load testing performed during load cell calibration in FS2.  Crescent emergency repair kit. </t>
  </si>
  <si>
    <t>TECH12</t>
  </si>
  <si>
    <t>Drill Head Communication Failure - Communication from drillhead during drilling operations ceases</t>
  </si>
  <si>
    <t>Drill Head Problems</t>
  </si>
  <si>
    <t>Thorough system testing in CONUS. 1x spare drillhead on-site (3 total). Develop Guidelines for "Drilling Blind."</t>
  </si>
  <si>
    <t>max 1-week delay for full drill team - additional labor costs
8engr + 20tech x 40hr</t>
  </si>
  <si>
    <t>TECH13</t>
  </si>
  <si>
    <t xml:space="preserve">Hose/Cable Reel Failure - One or both reels develop major motor, level-wind, or technical problem and deemed non-functional.  On-site repair required. </t>
  </si>
  <si>
    <t>Main Reel Failure</t>
  </si>
  <si>
    <t>low</t>
  </si>
  <si>
    <t xml:space="preserve">MDCR rebuild and comprehensive testing in CONUS.  DSHR operational tests in FS1 and FS2. </t>
  </si>
  <si>
    <t>1-week delay for full drill team - additional labor costs
8engr + 20tech x 40hr</t>
  </si>
  <si>
    <t>TECH14</t>
  </si>
  <si>
    <t>Cut/Damaged Drill Hose - Equipment or unknowns damage the main drill hose.</t>
  </si>
  <si>
    <t>Damaged Drill Hose</t>
  </si>
  <si>
    <t xml:space="preserve">Proper visible flagging and markings installed. There will be 5 spare sections of hose on site in FS3. A procedure for replacing a section of the hose will be reviewed. </t>
  </si>
  <si>
    <t>TECH15</t>
  </si>
  <si>
    <t>Cut/Damaged Drill Cable - Equipment or unknowns end up damaging the main drill cable.</t>
  </si>
  <si>
    <t>Damaged Drill Cable</t>
  </si>
  <si>
    <t>Proper visible flagging and markings installed. Two brand-new cables will be supplied to the Pole for use in FS2</t>
  </si>
  <si>
    <t>EXT8</t>
  </si>
  <si>
    <t>Drilling into obstructions/cables - The tight array is planned in an area with possible "old station" debris</t>
  </si>
  <si>
    <t>Drill obstructions</t>
  </si>
  <si>
    <t>Unknown</t>
  </si>
  <si>
    <t>GPR scans completed during '19-20 season were inconclusive. Request has been made for a new GPR scan. Firn Holes will be drilled one-year in advance to accommodate potential relocation of holes due to debris.</t>
  </si>
  <si>
    <t>TECH16</t>
  </si>
  <si>
    <t>1.2.6</t>
  </si>
  <si>
    <t>Drill Hose gets exposed to deep freeze conditions. &lt; -53 C, increased rate of hose failure during drill season.</t>
  </si>
  <si>
    <t>Frozen Drill Hose</t>
  </si>
  <si>
    <t>Winter in between FS2 &amp; FS3</t>
  </si>
  <si>
    <t>Environmental</t>
  </si>
  <si>
    <t>Implement hose heating system to heat hose on reel over winter.  This was done successfully on Gen1.  Keep hose temperature above brittle transition point of -53C.  Monitoring will be in place.</t>
  </si>
  <si>
    <t>Hose failure mode:  Blister formation on outside layer, not catastophic.  Drillers trained to identify symptoms and replace immediately.  Individual hose sections can be replaced, spare hose sections were ordered.  If too many hoses fail, cannot drill to full depth.
1/2-week delay for full drill team - additional labor costs
8engr + 20tech x 80hr</t>
  </si>
  <si>
    <t>TECH17</t>
  </si>
  <si>
    <t>1.2.5</t>
  </si>
  <si>
    <t>Motor Drive Problems - New motor drives have unforeseen problems</t>
  </si>
  <si>
    <t>Motor Drives</t>
  </si>
  <si>
    <t>Installation, programing, training, and testing of all motor drives while in CONUS. Installation and testing at NPX season prior to drilling. Train multiple drillers/ Engineers on how to maintain/troubleshoot the Allen Bradley Motor Drives.</t>
  </si>
  <si>
    <t>1-week delay for full drill team - additional labor costs
8engr + 20tech x 80hr</t>
  </si>
  <si>
    <t xml:space="preserve">FS2 </t>
  </si>
  <si>
    <t>TECH18</t>
  </si>
  <si>
    <t>High Pressure Pump Failure - Pump or pump motor fails prior to or during drilling operations</t>
  </si>
  <si>
    <t>HPP Failure</t>
  </si>
  <si>
    <t>Procure additional spare pumps and motors. Provide driller training for field replacement during prior off-ice season.</t>
  </si>
  <si>
    <t>1/2 week delay</t>
  </si>
  <si>
    <t>FS2 &amp; FS3 end</t>
  </si>
  <si>
    <t>TECH19</t>
  </si>
  <si>
    <t>Return Water Pump Failure - The RWP fails during drilling operations.</t>
  </si>
  <si>
    <t>RWP Failure</t>
  </si>
  <si>
    <t>Procure spare, develop replacement procedure, train drillers</t>
  </si>
  <si>
    <t>1 day delay</t>
  </si>
  <si>
    <t>TECH20</t>
  </si>
  <si>
    <t>1.2.7</t>
  </si>
  <si>
    <t>Independent Firn Drill Failure - Serious problems result in the inoperability of the IFD during FS2</t>
  </si>
  <si>
    <t>IFD Failure</t>
  </si>
  <si>
    <t>Locate and update original plans and equipment (carrot with leaker-circuit) to firn drill using hot water.</t>
  </si>
  <si>
    <t>1-week delay - longer season (short crew)In FS2, 1week labor= 16 drillers x 40 x $88/hr = 56,320</t>
  </si>
  <si>
    <t>TECH21</t>
  </si>
  <si>
    <t>A majority of the EHWD equipment has been stored/cold-soaked for 6+ years at the South Pole. Risk of old EHWD equipment failure.</t>
  </si>
  <si>
    <t>Old EHWD Failure</t>
  </si>
  <si>
    <t>Failure upon followup inspections and testing during FS1.</t>
  </si>
  <si>
    <t>Thorough and robust testing performed in seasons prior to deep drilling. Identify most-at-risk equipment and procure additional spare parts or refurbish and repair equipment</t>
  </si>
  <si>
    <t>Offseason equipment budget to address (80k)
Additional on-ice work in FS2 ~ 2 week delay (112,640)</t>
  </si>
  <si>
    <t>TECH22</t>
  </si>
  <si>
    <t>Generators: Cargo delays or insufficient support prevent thorough IV&amp;T prior to use, resulting in failures during use and delays during system testing in FS2 and/or drilling in FS3</t>
  </si>
  <si>
    <t xml:space="preserve">Power Generation Failures </t>
  </si>
  <si>
    <t>Logistics delays or contractor support issues</t>
  </si>
  <si>
    <t>Plan to use outside power generation contractor to support highly specialized power plant repairs, testing, and comissioning.  Developed logistics plan that ships 2 generators to S. Pole in FY23 and send one (gen 2) off continent to a NZ Caterpillar Dealer for repairs. Developed work around plan should gen 2 arrive late at the S. Pole upon its return to Antarctica. Thoroughly communicated logistics plan to the contractor and AIL and will continue to do so.</t>
  </si>
  <si>
    <t>ICU outsourcing Gen2 repair by shipping unit to NZ and bringing contractor on-ice to support with final IV&amp;T.  
Capture as 1 week delay during drilling season should delays occur.</t>
  </si>
  <si>
    <t>TECH23</t>
  </si>
  <si>
    <t>1.2.9</t>
  </si>
  <si>
    <t>88 South sleds are not available for use as sensor sleds.</t>
  </si>
  <si>
    <t>Sensor Handling - Sled inavailability</t>
  </si>
  <si>
    <t>prior to FS2</t>
  </si>
  <si>
    <t>Support</t>
  </si>
  <si>
    <t>Collaborate with ASC to find no cost or low cost solutions using on-ice materials if the 88 sleds not available. Request ASC a definite answer by end of 2022 at latest so alternative (including procurement and shipping) can be finalized in advance of FS2. Transport by Comsur &amp; C-17 will be required to deliver materials by early FS2.</t>
  </si>
  <si>
    <t xml:space="preserve">Estimates from quotes and off shelf components, estimated on 2 sleds each with 5 AIPs and straps to connect AIPs to sleds and sensor pallets to AIPs. Heel, Toe and labor cost included in estimate. Additional time on ice to set the sleds up. </t>
  </si>
  <si>
    <t>TECH24</t>
  </si>
  <si>
    <t>Solar Garage is not available for housing sensor testing operations.</t>
  </si>
  <si>
    <t>Sensor Handling - Tent</t>
  </si>
  <si>
    <t>Collaborate with ASC to find no cost or low cost solutions using tents available on ice. Request ASC a definite answer by end of 2022 at latest so alternative (including procurement and shipping) can be finalized in advance of FS2. Transport by Comsur &amp; C-17 will be required to deliver materials by early FS2.</t>
  </si>
  <si>
    <t xml:space="preserve">Quote for a similar tent  from BigTop. Shipping not included. Additional time on ice to set the tent up in Antarctica. Crew of 5, 4-5 days for a RAC tent, up to 2 weeks, with some crane support. </t>
  </si>
  <si>
    <t>TECH25</t>
  </si>
  <si>
    <t>1.2.10</t>
  </si>
  <si>
    <t>Protect xDOM from ESD during staging and during installation. This includes sled transport, the DOM handling facility, and ESD protection while connecting the BCA to the PCA and BCA to Main Cable Assembly.</t>
  </si>
  <si>
    <t>ESD - Handle + Deploy</t>
  </si>
  <si>
    <t>Installation Mgr</t>
  </si>
  <si>
    <t>ESD plan for installation. Bond Tower to GND. Charge bleeder connected to main cable in the spool. Re-examine failure in Gen1. Strict attention to ESD discipline and ESD training. ensure ESD charge neutralization to any cables prior to connecting or disconnecting xDevices</t>
  </si>
  <si>
    <t>Single DOM loss would not result in schedule shift or replacement cost. If major systematic problem occurred one week to revisit and fix issues.</t>
  </si>
  <si>
    <t>TECH26</t>
  </si>
  <si>
    <t>Failure of a harness or rigging element that would result in de-installing partially the string and swapping instrumentation/BCAs.</t>
  </si>
  <si>
    <t>Partial Un-installation of String</t>
  </si>
  <si>
    <t>Operator Error/Equipment Failure/Hardware Failure</t>
  </si>
  <si>
    <t xml:space="preserve">Set robust mechanical requirements (design and proof test) for each element (harness, pressure vessels, rigging pieces, yale grips). De-install procedure. </t>
  </si>
  <si>
    <t>Hole may need to be re-drilled if un-installation took long enough for the hole to be significantly closed. Used 53585/7 = 7655 gallons of fuel and 864 for base (2 days)= 8519 gallons, 25.45$/gallons (2019 price) = $216808. That's low estimate, no labor added assuming time needed can be absorbed in season. High estimate on fuel of 10000 gallons and assume one week extra labor for drillers full team. This includes that repositioning of hose and reels may take longer as operations need go be going backwards compared to drill sequence. ($70,214). Average for Risk Cost Exposure.</t>
  </si>
  <si>
    <t>TECH27</t>
  </si>
  <si>
    <t>Failure of a harness or rigging element that would result in partial loss of string, unknown during installation</t>
  </si>
  <si>
    <t>String Partial Loss</t>
  </si>
  <si>
    <t>Set robust mechanical requirements (design and proof test) for each element (harness, pressure vessels, rigging pieces, yale grips)</t>
  </si>
  <si>
    <t>No cost or schedule slip as this risk assumes installation team does not know this. Loss of performance only.</t>
  </si>
  <si>
    <t>TECH28</t>
  </si>
  <si>
    <t>Failure of a harness or rigging element that would result in total loss of string (string is stuck during drop, or installation cannot continue and de-installation cannot happen, instrumentation already installed is abandoned)</t>
  </si>
  <si>
    <t>String Total Loss</t>
  </si>
  <si>
    <t>Set robust mechanical requirements (design and proof test) for each element (harness, pressure vessels, rigging pieces, yale grips). Contingency time accounted for each installation step in hole lifetime calculation and prescribed drill charts.</t>
  </si>
  <si>
    <t xml:space="preserve">Mitigation greatly reduces probability. String could not be replaced so no cost or schedule risk, only loss of performance. </t>
  </si>
  <si>
    <t>TECH29</t>
  </si>
  <si>
    <t>Dust Logger winch failure</t>
  </si>
  <si>
    <t>Dust Logger Winch</t>
  </si>
  <si>
    <t xml:space="preserve">Test Winch and Dust Logger Comms as soon as they are delivered to Pole, and at tower once electrical connections are established. If maulfunction happens prior to Dust Logger run start: establish Abort Time Prior to Start, postpone Dust Logger Run to next (last hole). </t>
  </si>
  <si>
    <t xml:space="preserve">Last hole will need to be made larger to accomodate dust logger run. low estimate of 110 gal (difference between a deep cold ream hole and a hot + log hole) =&gt; 110*25.45= $2800. High estimate 10% fuel (800 gal) to account for possible re-ordering of holes. </t>
  </si>
  <si>
    <t>TECH30</t>
  </si>
  <si>
    <t>String Installation Winch Failure - The TU20 winch fails during installation operations. TU-20 needs to be swapped out</t>
  </si>
  <si>
    <t>TU-20 Failure</t>
  </si>
  <si>
    <t>Inspect and repair both TU-20's to full operation. Create Installation Cable Swap-Out Procedure.</t>
  </si>
  <si>
    <t>&lt;1-day delay - would be absorbed in the FS</t>
  </si>
  <si>
    <t>1.3 Deep Ice Sensor Modules</t>
  </si>
  <si>
    <t>EXT9</t>
  </si>
  <si>
    <t>1.3.1</t>
  </si>
  <si>
    <t>If electronics parts for the mDOM Mainboard cannot be procured in time, the mDOM production and testing will be delayed</t>
  </si>
  <si>
    <t>mDOM Electronics Supply Chain</t>
  </si>
  <si>
    <t>OM Lead</t>
  </si>
  <si>
    <t>Until procurement</t>
  </si>
  <si>
    <t>External</t>
  </si>
  <si>
    <t>Continuously monitor market throughout collaboration and centrally collect information of availability of critical components
Place orders / publish calls for tender as early as possible
Develop plans for series integration of half-mDOMs, add in mainboards as late as possible</t>
  </si>
  <si>
    <t>Air shipping to New Zealand might be required if parts are sufficiently delayed. Off project cost. Critical path schedule delay would be zero if air shipping is utilized as long as parts show up by mid-2023. Cost risk is off-award</t>
  </si>
  <si>
    <t>EXT10</t>
  </si>
  <si>
    <t>If suppliers don't have sufficient capacity to 3D-print mDOM PMT Support Structures, the mDOM production and testing will be delayed</t>
  </si>
  <si>
    <t>mDOM Support Structure Supply Chain</t>
  </si>
  <si>
    <t>Foresee production of PMT Support Structures in several batches that can be tendered to different manfufacturers</t>
  </si>
  <si>
    <t>TECH33</t>
  </si>
  <si>
    <t>If mDOM series production does not reach the projected rate of 9 mDOMs / site / week, the shipping date for the mDOMs for Strings 87+88 will be missed</t>
  </si>
  <si>
    <t>mDOM Production Yield</t>
  </si>
  <si>
    <t>mDOM Lead</t>
  </si>
  <si>
    <t>Until OM shipping</t>
  </si>
  <si>
    <t>Technical problems</t>
  </si>
  <si>
    <t>Produce mDOM test batches at DESY and MSU as early as possible to excercise integration and FAT procedures
see also risk ORG5</t>
  </si>
  <si>
    <t>EXT11</t>
  </si>
  <si>
    <t>If integrated sensors have to be stored for too long before installation, the vacuum seal might leak and re-sealing might become necessary</t>
  </si>
  <si>
    <t>Sensor Long-Term Storage</t>
  </si>
  <si>
    <t>Until installation readiness review</t>
  </si>
  <si>
    <t>Regularly monitor the inside pressure of a sample of stored sensors
Store sensors such that they are accessible for monitoring (not McM?)</t>
  </si>
  <si>
    <t>If stored sensors are accessible for regular monitoring, the problem can be detected early and sensors can be un-sealed and re-sealed at a rate of about 5 sensors / day. Off project cost</t>
  </si>
  <si>
    <t>TECH34</t>
  </si>
  <si>
    <t>1.3.2</t>
  </si>
  <si>
    <t>If during D-Egg FAT a high failure rate or design flaw is found, reworking D-Eggs will lead to significant cost and schedule slippage</t>
  </si>
  <si>
    <t>D-Egg FAT Yield</t>
  </si>
  <si>
    <t>D-Egg Lead</t>
  </si>
  <si>
    <t>Until FAT</t>
  </si>
  <si>
    <t>Commence D-Egg FAT as early as possible
Work closely with D-Egg team on executing and interpreting FAT</t>
  </si>
  <si>
    <t>Even a minor re-work of all (300) sealed D-Eggs is a major undertaking, requiring un-sealing, re-sealing and re-testing all modules. Off project cost</t>
  </si>
  <si>
    <t>EXT12</t>
  </si>
  <si>
    <t>1.3.5</t>
  </si>
  <si>
    <t>If one of the Special Devices is not delivered, the string design must be updated and verified</t>
  </si>
  <si>
    <t>Special Device Cancellation</t>
  </si>
  <si>
    <t>OM Lead, installation Lead</t>
  </si>
  <si>
    <t>Start early developing contingency plans how to replace or bypass missing Special Devices during installation</t>
  </si>
  <si>
    <t>Can be managed in close to real time, perhaps a couple of days schedule slip on the ice or slight risk of degraded performance</t>
  </si>
  <si>
    <t>TECH35</t>
  </si>
  <si>
    <t>1.3.3</t>
  </si>
  <si>
    <t>Because upgrade penetrator is different than Gen1 penetrator, the refurbished PDOMs must have the Gen1 penetrators removed and re-sealed with upgrade penetrators. Replacing penetrator may introduce subtle flaws that could cause PV flooding after installation at depth.</t>
  </si>
  <si>
    <t>PDOM PV leak</t>
  </si>
  <si>
    <t>PDOM Lead</t>
  </si>
  <si>
    <t>Until after freeze-in</t>
  </si>
  <si>
    <t>No comms with deployed PDOM</t>
  </si>
  <si>
    <t>Inspection of sealing surfaces, comparison of Gen1 and Gen2 PCA sealing surfaces, High Pressure testing.</t>
  </si>
  <si>
    <t>If detected before installation of remaining strings, a short work stoppage for analysis of the problem might be required costed as a two-day delay. If sealing defects are sporadic, it may result in some number of PDOMs not surviving installation at depth.</t>
  </si>
  <si>
    <t>EXT18</t>
  </si>
  <si>
    <t>If mDOM planned main board electronics parts remain unavailable, a mainboard redesign will be required: this includes hardware design effort (off Project budget) and software &amp; firmware effort (on Project budget).</t>
  </si>
  <si>
    <t>mDOM redesign</t>
  </si>
  <si>
    <t>mDOM lead</t>
  </si>
  <si>
    <t>Calendar 2022</t>
  </si>
  <si>
    <t>Parts delivery delays/unavailable parts</t>
  </si>
  <si>
    <t>Begin planning and design work ahead of risk trigger on the new mainboard design</t>
  </si>
  <si>
    <t>On project cost: need 1 FTE-year of software effort and 1/2 FTE-year of firmware work.</t>
  </si>
  <si>
    <t>78</t>
  </si>
  <si>
    <t>TECH36</t>
  </si>
  <si>
    <t>Because NPX is very dry, sensor electronics could be damaged by ESD during xDOM testing or installation at NPX</t>
  </si>
  <si>
    <t>xDOM Electronics ESD Damage</t>
  </si>
  <si>
    <t>OM Lead, Installation Lead</t>
  </si>
  <si>
    <t>Until OM installation</t>
  </si>
  <si>
    <t>Modules failures, procedure errors during installation</t>
  </si>
  <si>
    <t>Employ appropriate internal ESD protection circuitry in the xDOM and ICM. Ensure that ESD mitigation is used on floors, people, and equipment at NPX.  Ensure charge neutralization is emplloyed by procedure and equipment during NPX testing. Ensure by equipment design and operational procedure that charge neutralization is present between electrical cables, TOS and xDOMs as they are being deployed.</t>
  </si>
  <si>
    <t>If process problems with ESD at South Pole, a work stoppage for renewing procedures might be required. Costed as a week delay. 1-week delay for full drill team - additional labor costs</t>
  </si>
  <si>
    <t>EXT20</t>
  </si>
  <si>
    <t>Because there is critical in-kind contributed labor from DESY, MSU, and Chiba to complete the mDOMs and D-Eggs, the project would be impacted if this labor were lost</t>
  </si>
  <si>
    <t>Loss of In-Kind Labor (WBS 1.3)</t>
  </si>
  <si>
    <t>OM  Lead</t>
  </si>
  <si>
    <t>Accept</t>
  </si>
  <si>
    <t>Estimate 1 FTE-year of engineering labor, 3 month delay from onboarding. The main risk areas are mDOM Mainboard engineering and  mDOM integration and testing coordination at DESY and MSU. Assuming a 15% probability that one of these three critical roles will have to be replaced</t>
  </si>
  <si>
    <t>13</t>
  </si>
  <si>
    <t>TECH55</t>
  </si>
  <si>
    <t>1.3.1, 1.3.2</t>
  </si>
  <si>
    <t>Because there is no long-term experience with the Shin-Etsu optical gel, non-desirable degradation of the optical gel of the mDOMs and D-Eggs might be observed only late in the project.</t>
  </si>
  <si>
    <t>Optical Gel Long-Term Performance</t>
  </si>
  <si>
    <t>During the full detector lifetime</t>
  </si>
  <si>
    <t>Degradation of optical gel</t>
  </si>
  <si>
    <t>Long-term testing of DVT OMs in a freezer at nominal operations temperature.</t>
  </si>
  <si>
    <t>Rework of some modules before shipping might  lead to delays. Cost is off-award. 1 FTE-year of a PostDoc to improve calibration if modules with different-than-expected optical performance are installed.</t>
  </si>
  <si>
    <t>1.4 Comms, Power, and Timing (CPT) Distribution System</t>
  </si>
  <si>
    <t>TECH37</t>
  </si>
  <si>
    <t>1.4.1.1</t>
  </si>
  <si>
    <t>Because the MCA prototype has not completed mechanical testing, we may need to revise the main cable design, which will require additional design and testing effort and delay the start of production.</t>
  </si>
  <si>
    <t>Main cable design iteration</t>
  </si>
  <si>
    <t>1.4 L2 Lead</t>
  </si>
  <si>
    <t>Summer 2022</t>
  </si>
  <si>
    <t>Accept (near-future)</t>
  </si>
  <si>
    <t>Unsatisfactory prototype test</t>
  </si>
  <si>
    <t>N/A</t>
  </si>
  <si>
    <t>Schedule impact depends on magnitude of changes required -- an additional prototype cycle could take 1/2 year, while minor changes could be completed in a few weeks.  Cost impact limited to on-project engineering labor, likely ~1 FTE-month</t>
  </si>
  <si>
    <t>TECH38</t>
  </si>
  <si>
    <t>1.4.1</t>
  </si>
  <si>
    <t>Because the MCA prototype has not completed mechanical testing, we may need to add a separate co-installed strength member to the Downhole Cable Assembly, which will increase installation complexity and require additional equipment.</t>
  </si>
  <si>
    <t>Strength member needed</t>
  </si>
  <si>
    <t>1.2 L2 Lead</t>
  </si>
  <si>
    <t>Begin preparing design for co-deployed rope and test prototype in advance of cable tests</t>
  </si>
  <si>
    <t>Estimated cost of ropes ($18k/string) is largely offset by reduced need for YaleGrips (approx. 60 omitted per string @ $270 each).  Cost of additional winch etc. unknown.  Time required for design of second winch system unknown. Rough guesses inserted.</t>
  </si>
  <si>
    <t>TECH39</t>
  </si>
  <si>
    <t>Because the MCA prototype has not completed mechanical testing, we may need to redesign the string hardware and installation procedures, which will require additional design effort, prototyping, and equipment testing.</t>
  </si>
  <si>
    <t>Deployment procedures</t>
  </si>
  <si>
    <t>Design work plus prototyping/testing</t>
  </si>
  <si>
    <t>TECH40</t>
  </si>
  <si>
    <t>Because the MCA prototype has not completed mechanical testing, we may need to select an alternate Main Cable supplier, which will necessitate project support for cost and/or impact communications and timing performance</t>
  </si>
  <si>
    <t>Alternate cable</t>
  </si>
  <si>
    <t>Very high</t>
  </si>
  <si>
    <t>Pursue development of alternate suppliers, procure cable samples where feasible</t>
  </si>
  <si>
    <t>Likely to be delays in switching to new main cable supplier, most vendors are less responsive than Hexatronic.</t>
  </si>
  <si>
    <t>TECH41</t>
  </si>
  <si>
    <t>Because a MCA prototype has not yet been built, the overall diameter of the cable may be larger than estimated and not fit on the currently planned shipping/installation spool, which will require redesign of the spool, cable, and/or installation procedure and equipment</t>
  </si>
  <si>
    <t>Cable too large</t>
  </si>
  <si>
    <t>Until first MCA is complete (Aug 2023)</t>
  </si>
  <si>
    <t>Prototype cable diameter is too large.  Breakouts are too large</t>
  </si>
  <si>
    <t>Minimize cable diameter to preserve room on spool for breakout connections</t>
  </si>
  <si>
    <t>Design work, larger spools, potentially different equipment.  Cost impact is a rough guess.</t>
  </si>
  <si>
    <t>TECH42</t>
  </si>
  <si>
    <t>Because a MCA prototype has not yet been built, the overall weight of the cable may be larger than estimated and exceed the limit of the currently planned shipping pallet and/or aircraft, which will require redesign of the cable, spool, or shipping pallet.</t>
  </si>
  <si>
    <t>Cable too heavy</t>
  </si>
  <si>
    <t xml:space="preserve">Accept  </t>
  </si>
  <si>
    <t>Prototype cable is too heavy</t>
  </si>
  <si>
    <t>Possible redesign of shipping pallet, requiring additional liaison with ASC and drill lead</t>
  </si>
  <si>
    <t>TECH43</t>
  </si>
  <si>
    <t>1.4.1.2</t>
  </si>
  <si>
    <t>Because a BCA supplier has not been identified, we may need to make significant design changes, which will increase costs and could delay production of other cable elements</t>
  </si>
  <si>
    <t>BCA design iteration</t>
  </si>
  <si>
    <t>2022</t>
  </si>
  <si>
    <t>Issues during preliminary design</t>
  </si>
  <si>
    <t>Engage with potential suppliers as early as possible</t>
  </si>
  <si>
    <t>Restarted design phase could take several months, require several FTE-month of engineering effort.  Cost of actual BCAs unlikely to be affected</t>
  </si>
  <si>
    <t>TECH44</t>
  </si>
  <si>
    <t>1.4.2</t>
  </si>
  <si>
    <t>Because of connector supply chain disruptions, we may not be able to ship the SCAs or SJBs on the scheduled vessel, which will require them to be shipped ComSur the following year or eliminate the option of staging at McMurdo the season before installation.</t>
  </si>
  <si>
    <t>SCA delay</t>
  </si>
  <si>
    <t>Until connectors are received</t>
  </si>
  <si>
    <t>Connector delivery delayed beyond Aug 2022</t>
  </si>
  <si>
    <t>Order connectors as early as possible (order placed May 2021).  Complete first cables using Gen1 leftover connectors to validate assembly procedures.  Test and utilize compatible connectors from alternative suppliers</t>
  </si>
  <si>
    <t>Cost of Comsur shipping estimated based on past shipments of large cables.  Schedule impact central estimate reflects RDD for Comsur, low estimate is delay consistent with FY23 vessel, high estimate is shift to FY24 vessel</t>
  </si>
  <si>
    <t>36</t>
  </si>
  <si>
    <t>64</t>
  </si>
  <si>
    <t>EXT13</t>
  </si>
  <si>
    <t>1.4.3</t>
  </si>
  <si>
    <t>Because of electronics supply chain disruptions, there may be delays in production of rev1 and/or rev2 FieldHubs, which would reduce the number of prototyping cycles available before we need to enter production.</t>
  </si>
  <si>
    <t>FieldHub delay</t>
  </si>
  <si>
    <t>very low</t>
  </si>
  <si>
    <t>DESY</t>
  </si>
  <si>
    <t>June 2023 (start of FieldHub production)</t>
  </si>
  <si>
    <t>Delays in production of rev1/2 FieldHubs</t>
  </si>
  <si>
    <t>Finalize selection of FPGA and other long-lead components as early as possible, order as soon as practicable.  Eliminate prototyping cycles rather than delaying production (FieldHub design is already quite mature)</t>
  </si>
  <si>
    <t>Elimination of prototyping cycle removes schedule impact at cost of slightly elevated technical risk</t>
  </si>
  <si>
    <t>EXT14</t>
  </si>
  <si>
    <t>1.4.4.1</t>
  </si>
  <si>
    <t>Because the vendor identified for the timing and communications hardware used in the FieldHub was recently acquired, the interface to the hardware may change or the product may be retired, which will require additional hardware development effort to change to a different timing node.</t>
  </si>
  <si>
    <t>White Rabbit supplier</t>
  </si>
  <si>
    <t>1.4.4 L3 Lead</t>
  </si>
  <si>
    <t>Spring 2023</t>
  </si>
  <si>
    <t>Substantial changes to baseline timing solution</t>
  </si>
  <si>
    <t>Identify alternate suppliers or alternate timing fanout designs that can be implemented using parts currently on hand</t>
  </si>
  <si>
    <t>Alternative designs identified.  Additional effort of 1±1 FTE-month required for design.</t>
  </si>
  <si>
    <t>ORG9</t>
  </si>
  <si>
    <t>1.4.4.2</t>
  </si>
  <si>
    <t>Because of increased mDOM and DEgg power consumption and remaining uncertainties around maximum device power consumption, the power distribution system may need to be redesigned for a higher DC voltage, which will require additional development effort.</t>
  </si>
  <si>
    <t>DOM power limit</t>
  </si>
  <si>
    <t xml:space="preserve">April 2022  </t>
  </si>
  <si>
    <t>Redesign</t>
  </si>
  <si>
    <t>final DOM power consumption measurements</t>
  </si>
  <si>
    <t>Due to high risk probability, terminate work on baseline design and switch to new design with lower power density</t>
  </si>
  <si>
    <t>Additional capEx cost of $40k.  Reduced labor required for power monitoring system, some additional labor for power fanout (~40 hrs).  Approximately one month schedule delay for timing system and FieldHubs</t>
  </si>
  <si>
    <t>TECH45</t>
  </si>
  <si>
    <t>Because MCA procurement is not finalized, we may have insufficient bandwidth to transmit all data to ICL using the planned cables and comms protocol, which will require additional software or firmware engineering and may reduce science capabilities.</t>
  </si>
  <si>
    <t>Comms bandwidth</t>
  </si>
  <si>
    <t>1.6 L2 lead</t>
  </si>
  <si>
    <t>Until cable procurement is finalized</t>
  </si>
  <si>
    <t>Inability to identify supplier for cables with planned comms quality</t>
  </si>
  <si>
    <t>Design protocol for efficiency and robustness, deploy all elements to NTS for integration testing, begin firmware development early if needed; Consider In-OM hit reductions</t>
  </si>
  <si>
    <t>Add engineering effort - 1 FTE yr - to develop better communications protocol.  Development schedule permits completion before deployment</t>
  </si>
  <si>
    <t>TECH52</t>
  </si>
  <si>
    <t>Because MCA breakout terminations are a custom solution, the costs of breakout installation may exceed the MSU commitment, requiring project support for MCA costs</t>
  </si>
  <si>
    <t>Breakout costs</t>
  </si>
  <si>
    <t>Until MCA procurement is finalized: PY4 &amp; PY5</t>
  </si>
  <si>
    <t>Final bids for breakout installation exceed available MSU funds</t>
  </si>
  <si>
    <t>Provide cable samples to multiple potential vendors, explore intial designs and negotiate cost reductions with multiple vendors</t>
  </si>
  <si>
    <t>High cost estimate based on initial bids from two suppliers (JDR and HGS), cost exposure reflects some assumed cost reductions.  Schedule risk reflects possibility of extended design phase</t>
  </si>
  <si>
    <t>TECH46</t>
  </si>
  <si>
    <t>1.4.1.4</t>
  </si>
  <si>
    <t>Because the planned YaleGrips have not been demonstrated to work with the planned MCA in a pull test, we may need to increase the YaleGrip tail lengths, which will increase costs</t>
  </si>
  <si>
    <t>YaleGrip size</t>
  </si>
  <si>
    <t>Until final cable design review</t>
  </si>
  <si>
    <t>Unsatisfactory pull test with prototype cable</t>
  </si>
  <si>
    <t>Replace 461 of YG 944506ET20 quoted @$240 with YG 944507ET22 quoted @$410.  Possible longer lead time for custom extended tail grips</t>
  </si>
  <si>
    <t>EXT15</t>
  </si>
  <si>
    <t>Because of supply chain disruptions, we may face delays in production of prototypes and production Main Cables, which will require alternate shipping methods and/or eliminate the option of staging the MCAs at McMurdo the season before installation.</t>
  </si>
  <si>
    <t>Cable delay</t>
  </si>
  <si>
    <t>PY4 &amp; PY5</t>
  </si>
  <si>
    <t>Production is delayed</t>
  </si>
  <si>
    <t>Offer procurement assistance for long-lead items.  Invesitgate and qualify alternative suppliers</t>
  </si>
  <si>
    <t>Prototypes for qualifying alt. suppliers ~$75k each.  Long-lead procurement assistance risks ~$100k.  Few-month scale delays still possible</t>
  </si>
  <si>
    <t>EXT21</t>
  </si>
  <si>
    <t>Because there is critical in-kind contributed labor from DESY to design and produce the FieldHub electronics and from Uppsala to design the main cables, the project would be impacted if this labor were lost</t>
  </si>
  <si>
    <t>Loss of In-Kind Labor (WBS 1.4)</t>
  </si>
  <si>
    <t>Until FieldHub shipping</t>
  </si>
  <si>
    <t>Complete design and begin production as quickly as possible</t>
  </si>
  <si>
    <t>Estimate 1 FTE-year of engineering labor, 3 month delay from onboarding for FieldHubs.  Most cable work is complete so this is a negligible addition</t>
  </si>
  <si>
    <t>1.5 Characterization and Calibration System</t>
  </si>
  <si>
    <t>EXT16</t>
  </si>
  <si>
    <t>1.5.2.6</t>
  </si>
  <si>
    <t>Mini Mainboard may be delayed due to components availailability/supply chain issues</t>
  </si>
  <si>
    <t>MMB delay</t>
  </si>
  <si>
    <t>1.5 L2 Lead Williams</t>
  </si>
  <si>
    <t>2022, calibration module DVT and production</t>
  </si>
  <si>
    <t>Obtain key components separately (ahead of time) from turn-key fabrication of Mini-Mainboard assemblies at contract manufacturer.</t>
  </si>
  <si>
    <t>All ICs have been ordered and are now in hand.  Design-specific connectors have either been ordered or are in hand.  Passive components have been replaced with components with ample stock.</t>
  </si>
  <si>
    <t>EXT17</t>
  </si>
  <si>
    <t>1.5.3.5</t>
  </si>
  <si>
    <t xml:space="preserve">IDP is unable to provide a winch for dust logging operations as planned in the baseline. </t>
  </si>
  <si>
    <t>Dust logging winch availability issue</t>
  </si>
  <si>
    <t>2022 discussions with IDP, 2024 testing</t>
  </si>
  <si>
    <t>Early communications</t>
  </si>
  <si>
    <t>Approval delay at IDP, lack of engineering support at IDP</t>
  </si>
  <si>
    <t>Working with IDP to secure the loan of this equipment well in advance of the date needed to allow them ample time to prepare the unit for use. In parallel, ICU is staying in touch with vendors to understand lead times should a winch procurement be required.</t>
  </si>
  <si>
    <t>Risk is retired after testing winch with logger (Spring/Summer 2024). Cost is of purchase of a plausible additional winch if loan is unavailable.</t>
  </si>
  <si>
    <t>EXT22</t>
  </si>
  <si>
    <t>Because there is critical in-kind contributed labor from the IceCube M&amp;O effort as well as the stand alone calibration devices which are delivered by a variety of external partners, the project would be impacted if this labor were lost</t>
  </si>
  <si>
    <t>Loss of In-Kind Labor (WBS 1.5)</t>
  </si>
  <si>
    <t>L2</t>
  </si>
  <si>
    <t>Critical labor for calibration devices and analysis of the initial hole ice is in-kind, if it is not available then there will need to be an additional on-project labor estimate, here estimated as 1+/-20% FTE.</t>
  </si>
  <si>
    <t>1.6 M&amp;O Data Systems Integration</t>
  </si>
  <si>
    <t>TECH47</t>
  </si>
  <si>
    <t>1.6.1.1</t>
  </si>
  <si>
    <t>If optical sensor or calibration device software interfaces specifications are delayed will impact DAQ software development</t>
  </si>
  <si>
    <t>DAQ software interface delays</t>
  </si>
  <si>
    <t>Sensor software delivery milestones</t>
  </si>
  <si>
    <t>Better communications</t>
  </si>
  <si>
    <t>Delivery delays</t>
  </si>
  <si>
    <t>Work closely with Sensor and Calibration devices L2s to ensure software interfaces are developed and adhered to.  Interface specification workshop</t>
  </si>
  <si>
    <t>Minor cost impact, mostly delays to schedule. Estimate 20 week possible delay, and 0.1 FTE*yr</t>
  </si>
  <si>
    <t>30</t>
  </si>
  <si>
    <t>TECH48</t>
  </si>
  <si>
    <t>Because the hit rate from OM devices exceeds the rate available in the DAQ trigger system, and triggers/hits could potentially be missed and physics events missed.</t>
  </si>
  <si>
    <t>DAQ trigger too high</t>
  </si>
  <si>
    <t>1/25/2022 (increased probability)</t>
  </si>
  <si>
    <t>DAQ software testing</t>
  </si>
  <si>
    <t>DAQ trigger testing  failures</t>
  </si>
  <si>
    <t>Refactor DAQ trigger algorithms to allow for higher rates, including developing noise rejection methods or look to reduce rate of trigger primitives from modules via cuts</t>
  </si>
  <si>
    <t>Would require potential refactoring of DAQ architecture to support additional rates.  If realized, could be an 0.5FTE*yr and 20 week delay</t>
  </si>
  <si>
    <t>Low (~5% or less of physics hits expected to be impacted by noise cleaning</t>
  </si>
  <si>
    <t>TECH49</t>
  </si>
  <si>
    <t>If the per-PMT noise rates in mDOMs exceed design specifications, the in-OM data processing and noise mitigation algorithms may not have enough in-OM resources and data could potentially be lost.</t>
  </si>
  <si>
    <t>mDOM noise rates overwhelm MCU</t>
  </si>
  <si>
    <t>Integrated mDOM testing</t>
  </si>
  <si>
    <t>MCU can't keep up with rate of mDOM PMTs</t>
  </si>
  <si>
    <t>Use FPGA firmware resources to offload MCU; develop more CPU efficient feature extraction algorithms</t>
  </si>
  <si>
    <t>Minimal cost impacts or schedule impacts:  these mitigations are already planned, just need to retune and understand physics impact; 0.1 FTE*yr and 10 week schedule impact potential</t>
  </si>
  <si>
    <t>5</t>
  </si>
  <si>
    <t>15</t>
  </si>
  <si>
    <t>Low (potentially small losses in physics hit fidelity due to reducing CPU/FPGA computing impacts</t>
  </si>
  <si>
    <t>TECH50</t>
  </si>
  <si>
    <t>If an in-ice device could be identified as the wrong type at boot up, improper hardware configuration could be used, leading to damage of components.</t>
  </si>
  <si>
    <t>MCU SW Config ID failure</t>
  </si>
  <si>
    <t>FAT testing of modules</t>
  </si>
  <si>
    <t>Module type incorrectly ID by HW selection and hardware systems potentially damaged</t>
  </si>
  <si>
    <t>Ensure robust testing of all mainboards as early as possible to ID issues with this key circuit; implement additional checks against backup IDs in scratch nvram</t>
  </si>
  <si>
    <t>Addiitional internal software safety checks might be needed.  0.25 FTE*yr, 6 weeks schedule</t>
  </si>
  <si>
    <t>9</t>
  </si>
  <si>
    <t>Very low - safety checks to avoid any potential damage</t>
  </si>
  <si>
    <t>TECH51</t>
  </si>
  <si>
    <t>If the total data rate from all connected devices exceeds the total available processing bandwidth, the FieldHub will be unable to keep up with data transfer from all connected devices and data could be lost.</t>
  </si>
  <si>
    <t>FieldHub software unable to keep up</t>
  </si>
  <si>
    <t>FieldHub full scale testing at NTS</t>
  </si>
  <si>
    <t>Fully loaded field hub can't process all hits from ~100 connected DOMs</t>
  </si>
  <si>
    <t>Scale tests on pre-production field hub units, investigate non-USB transfer mechanisms, parallelism in SBC design.</t>
  </si>
  <si>
    <t xml:space="preserve">Potentially need to investigate alternative data transfer methods internally, or additional parallelism.  Work generally off-Upgrade funding, but potential if M&amp;O resources overwehlmed. </t>
  </si>
  <si>
    <t>EXT23</t>
  </si>
  <si>
    <t>Because there is critical in-kind contributed labor from the IceCube M&amp;O project in the firmware and software for the Upgrade, the project would be impacted if this labor were lost</t>
  </si>
  <si>
    <t>Loss of In-Kind Labor (WBS 1.6)</t>
  </si>
  <si>
    <t>Until string and software deployment</t>
  </si>
  <si>
    <t>Expand software and firmware expertise among as large of a group as possible</t>
  </si>
  <si>
    <t>Development of several key sofware and firmware systems are planned for delivery from M&amp;O support people.  These people are supported by NSF grants, which are not gauranteed</t>
  </si>
  <si>
    <t>Opportunities</t>
  </si>
  <si>
    <t>OPP1</t>
  </si>
  <si>
    <t>1.1</t>
  </si>
  <si>
    <t>If contributed drillers (from collaborating institutions) are provided as in-kind contributions, the project can save seasonal driller labor costs.</t>
  </si>
  <si>
    <t>Contributed drillers</t>
  </si>
  <si>
    <t>1.1 PM</t>
  </si>
  <si>
    <t>Ahead of FS1</t>
  </si>
  <si>
    <t>Opportunity</t>
  </si>
  <si>
    <t>Volunteers from the collaboration</t>
  </si>
  <si>
    <t>Will advertise it widely within the collaboration. Fixed FS years will help significantly.</t>
  </si>
  <si>
    <t>Contributed drillers (up to 10 person*seasons) replace $50000 in direct costs.</t>
  </si>
  <si>
    <t>Retirement home + Deleted risks</t>
  </si>
  <si>
    <t>RET1</t>
  </si>
  <si>
    <t>1.6.4</t>
  </si>
  <si>
    <t>If there are delays in design of the IDF, computing infrastructure equipment ordering and shipping could be delayed - retire</t>
  </si>
  <si>
    <t>IDF late design</t>
  </si>
  <si>
    <t>IDF facility design delivery</t>
  </si>
  <si>
    <t>IDF Design delays</t>
  </si>
  <si>
    <t>Separate network/computing design elements in the IDF design process, preventing delays in other areas from largely impacting 1.6</t>
  </si>
  <si>
    <t>Minor cost impact. The IFD is no longer being used in the IceCube Upgrade Project.</t>
  </si>
  <si>
    <t>RET2</t>
  </si>
  <si>
    <t>If optical sensor or calibration device software interfaces specifications are delayed will impact DAQ software development Includes ICM Firmware Development. This includes the delivery of the CPT infrastructure. (Combined Risks TECH15 and TECH16) COVID-19</t>
  </si>
  <si>
    <t>DAQ software interface delays Risks: 3, 10</t>
  </si>
  <si>
    <t>high</t>
  </si>
  <si>
    <t>Work closely with Sensor and Calibration devices L2s to ensure software interfaces are developed and adhered to.  Interface specification workshop. Prioritize remote development efforts, such as FAT software readiness using networked main boards.</t>
  </si>
  <si>
    <t>moderate</t>
  </si>
  <si>
    <t>RET3</t>
  </si>
  <si>
    <t>1.6.1</t>
  </si>
  <si>
    <t>If there are delays in delivery of CPT infrastructure for testing (Field Hubs, SJBs, NTS) then the development of Online Systems will be delayed</t>
  </si>
  <si>
    <t>CPT milestone delays</t>
  </si>
  <si>
    <t>CPT Hardware delivery date</t>
  </si>
  <si>
    <t>Work closely with CPT L2 and L3s to ensure at least partially hardware delivery for development and testing</t>
  </si>
  <si>
    <t>Minor</t>
  </si>
  <si>
    <t>RET4</t>
  </si>
  <si>
    <t>1.5.1.1</t>
  </si>
  <si>
    <t>If there are delays in implementation of common calibration database for production calibration, calibration constants may not be stored in easily usable condition</t>
  </si>
  <si>
    <t>Production calibration database</t>
  </si>
  <si>
    <t>1.5.1 L3 Lead Williams</t>
  </si>
  <si>
    <t>Module Production</t>
  </si>
  <si>
    <t>Deliverable delay in 1.5.1.1</t>
  </si>
  <si>
    <t>Coordinate early between module production sites and 1.5.1 L3 lead but add software labor if needed in PY4-PY5.</t>
  </si>
  <si>
    <t>2 months software developer effort</t>
  </si>
  <si>
    <t>RET5</t>
  </si>
  <si>
    <t>1.5.1.2</t>
  </si>
  <si>
    <t>Different module designs may delay implementation of Flashers and other calibration devices,DOM calibration software and interface to DAQ/experiment control</t>
  </si>
  <si>
    <t>DOMcal equivalent</t>
  </si>
  <si>
    <t>Module deployment</t>
  </si>
  <si>
    <t>Deliverable delay in 1.5.1.2</t>
  </si>
  <si>
    <t>Be pro-active on module calibration implementation and on the software and hardware implementation of the collection of module calibration information; additional SW development may be necessary by PY4 at latest.</t>
  </si>
  <si>
    <t>RET6</t>
  </si>
  <si>
    <t>If glass spheres have higher than expected radioactive contamination, then quality of optical module data suffers</t>
  </si>
  <si>
    <t>Bad glass</t>
  </si>
  <si>
    <t>Before mDOM / D-Egg FDR</t>
  </si>
  <si>
    <t>Test failures</t>
  </si>
  <si>
    <t>Monitor manufacturing, test samples at prototype stage.  Some effort may be necessary to handle additional bandwidth in sensor firmware.</t>
  </si>
  <si>
    <t>Additional engineering effort to mitigate - 0.5 FTE yr</t>
  </si>
  <si>
    <t>RET7</t>
  </si>
  <si>
    <t>Capstone Microturbine Generators not performing as necessary.  Could slow drilling season. No longer applicable</t>
  </si>
  <si>
    <t>Microturbines</t>
  </si>
  <si>
    <t>Until delivery</t>
  </si>
  <si>
    <t>Performance</t>
  </si>
  <si>
    <t>Purchase of additional generator unit after drill IVT (PY4) in S Pole environment. The microturbines will not be utilized in Upgrade.</t>
  </si>
  <si>
    <t>Cost of additional C200 cabinet (REMOVE)</t>
  </si>
  <si>
    <t>RET8</t>
  </si>
  <si>
    <t>1.2.8.5</t>
  </si>
  <si>
    <t>Discharge of CO2 Fire Suppression System-Asphyxiation - Retire</t>
  </si>
  <si>
    <t>CO2 Discharge</t>
  </si>
  <si>
    <t>21/22 and 22/23</t>
  </si>
  <si>
    <t>Fire or Accident</t>
  </si>
  <si>
    <t xml:space="preserve">1. Disconnect CO2 System. 
</t>
  </si>
  <si>
    <t>RET9</t>
  </si>
  <si>
    <t>If logistics preclude the delivery of shipments for major components, then an additional season might be required. These components are typically: the Drill Hose, Drill Cable, Systems Shipments, DOM, Special Devices, and Surface Cables. COVID-19</t>
  </si>
  <si>
    <t>Season delay Risks: 4,5, 6, 8, 9</t>
  </si>
  <si>
    <t>PM Feyzi</t>
  </si>
  <si>
    <t>During 2022-2023 Pole season</t>
  </si>
  <si>
    <t>Problem during season</t>
  </si>
  <si>
    <t xml:space="preserve">1. Mitigate underlying reasons for Pole season issues, financial contingency to support additional season. 2. Ship Drill Hose from a C-17, rather than traverse it. 3. Put Drill Cable on a C-17 and ship it to Pole 21-22 season, rather than vesseling it to MCM. 4. To reduce risk in 21-22 Shipments, expedite the completion of remote Design Reviews to add some to the equipment schedules. 5. The main cable and DOMs could withstand a 6-month delay inschedule with no delivery impact. Continue with main cable engineering tasks to keep up with production scheduling. 6. Finalize documentation, firmware, and protype design work as much as possible, remotely. Set-up orders for components. Get a head start on the later design work. </t>
  </si>
  <si>
    <t xml:space="preserve">Cost of additional seasonal drill and deployment crew for partial season, assuming first season not total miss. </t>
  </si>
  <si>
    <t>RET10</t>
  </si>
  <si>
    <t>1.1.1.1</t>
  </si>
  <si>
    <t>If project office is not able to closely track international finances, then those cost controls may not succeed, causing schedule delays.</t>
  </si>
  <si>
    <t>In-kind tracking issues</t>
  </si>
  <si>
    <t>Throughout project execution.</t>
  </si>
  <si>
    <t>Milestones of in-kind contributions missed.</t>
  </si>
  <si>
    <t>Maintain milestones for in-kind detailed tracking by L2 cost account manager.</t>
  </si>
  <si>
    <t>L2 cost account managers may need additional effort to develop and track milestones.  Model as one additional month of key program staff per year for all project years.</t>
  </si>
  <si>
    <t>PY2</t>
  </si>
  <si>
    <t>PY4</t>
  </si>
  <si>
    <t>RET11</t>
  </si>
  <si>
    <t>1.1.3.2</t>
  </si>
  <si>
    <t>Winter Storage DNF Failure - McMurdo hose storage heat failure, or NPX drill head storage heater/power failure. Duplicate</t>
  </si>
  <si>
    <t>DNF Failure</t>
  </si>
  <si>
    <t>Haugen</t>
  </si>
  <si>
    <t>21/22 or 22/23</t>
  </si>
  <si>
    <t>Work with ASC to develop back-up plan in the event of long-term power failure. If there is a major power failure at Pole during the winter, the Winterover staff will make corrections ASAP.</t>
  </si>
  <si>
    <t>RET12</t>
  </si>
  <si>
    <t>1.1.3.1</t>
  </si>
  <si>
    <t>Domestic/International Shipping Delays - Equipment being shipped to PTH, or via vessel are delayed en route. Duplicate</t>
  </si>
  <si>
    <t>Poor performance during the Production phase for Upgrade instrumentation.</t>
  </si>
  <si>
    <t>Schedule CONUS shipments of most critical items with additional time.  Plan vessel/traverse shipments with a backup LC130 fly-in plan.</t>
  </si>
  <si>
    <t>RET13</t>
  </si>
  <si>
    <t>1.1.1</t>
  </si>
  <si>
    <t>If we do not find a suitable PM, reviews will be delayed and budgets may not be well controlled. Retire</t>
  </si>
  <si>
    <t>PM job</t>
  </si>
  <si>
    <t>PI Hanson</t>
  </si>
  <si>
    <t>PY1</t>
  </si>
  <si>
    <t>Job search failure</t>
  </si>
  <si>
    <t>More broadly advertise, raise salary, empower interim and deputy PM</t>
  </si>
  <si>
    <t>Cost of higher PM salary over 4.5 yr</t>
  </si>
  <si>
    <t>RET14</t>
  </si>
  <si>
    <t xml:space="preserve">Opportunity to switch from Hammamatsu to HZC PMTs. HZC tubes are larger and less costly. </t>
  </si>
  <si>
    <t>Better PMTs at Lower Cost</t>
  </si>
  <si>
    <t>1.3 LEAD Karg</t>
  </si>
  <si>
    <t>1st Half 2019</t>
  </si>
  <si>
    <t>Comparison Study</t>
  </si>
  <si>
    <t>Result of Study</t>
  </si>
  <si>
    <t>HZC tubes appear to meet general requirements. Purchase order using new money from KIT will allow Hamamatsu or HZC tube options. Cost impact is within the KIT budget. No remaining risk/opportunity on the NSF end of the project.</t>
  </si>
  <si>
    <t>Cost savings and impacts are in the budgets and schedules now.</t>
  </si>
  <si>
    <t>RET15</t>
  </si>
  <si>
    <t>Hamamatsu starts production of PMTs plus HV bases before full base testing is completed</t>
  </si>
  <si>
    <t>Hamamatsu production</t>
  </si>
  <si>
    <t>Timo</t>
  </si>
  <si>
    <t>First half of 2020</t>
  </si>
  <si>
    <t>1. Work with Hamamatsu for a partial prodution plan to minimize cost impact if different base required. 2. Improve communications between project and Hamamatsu. 3. Expedite testing.</t>
  </si>
  <si>
    <t>RET16</t>
  </si>
  <si>
    <t>1.3.1   1.3.2</t>
  </si>
  <si>
    <t>If there is an earthquake in Japan, PMT manufacturing could be severely disrupted</t>
  </si>
  <si>
    <t>Quake PMTs</t>
  </si>
  <si>
    <t>OM lead</t>
  </si>
  <si>
    <t>Earthquake</t>
  </si>
  <si>
    <t>Alternate PMTs (from Chinese company HZC) could be qualified, cadence of acquisition checked to keep surplus on hand</t>
  </si>
  <si>
    <t>Off NSF budget</t>
  </si>
  <si>
    <t>RET17</t>
  </si>
  <si>
    <t>Because of limited electrical infrastructure in ICL, we may need to redesign the power distribution system to reduce power density, which will require additional development effort</t>
  </si>
  <si>
    <t>ICL power</t>
  </si>
  <si>
    <t>CPT Infrastructure Lead</t>
  </si>
  <si>
    <t>Incorporated into rebaselined plan</t>
  </si>
  <si>
    <t>RET18</t>
  </si>
  <si>
    <t>The Upgrade Project is funded for only 5 strings.</t>
  </si>
  <si>
    <t>Only 5 Strings</t>
  </si>
  <si>
    <t>Hanson</t>
  </si>
  <si>
    <t>Receipt of funding for only 5 strings</t>
  </si>
  <si>
    <t>Receipt of KIT Funding to cover the additional 2 strings.</t>
  </si>
  <si>
    <t>The KIT Funding is pretty much a given. Risk Exposure Cost is the price of 2 cBLES.</t>
  </si>
  <si>
    <t>RET19</t>
  </si>
  <si>
    <t>If other experiments (KM3NeT, Hyper-K) purchase Hamamatsu 3-inch PMTs in the same time frame as us, Hamamatsu's production capacitites might be insufficient to complete mDOM production in time</t>
  </si>
  <si>
    <t>mDOM PMT</t>
  </si>
  <si>
    <t>Procurement fails</t>
  </si>
  <si>
    <t>Qualify alternate PMT manufacturers; keep close contact with Hamamatsu and responsibles from other experiments</t>
  </si>
  <si>
    <t>RET20</t>
  </si>
  <si>
    <t>Inability to deploy a full crew to the South Pole for the 2022-2023 Season due to USAP cancelations</t>
  </si>
  <si>
    <t>Crew deployment Risk 2</t>
  </si>
  <si>
    <t>PM FF</t>
  </si>
  <si>
    <t>Drill Season 2020-2021</t>
  </si>
  <si>
    <t>Corona Virus</t>
  </si>
  <si>
    <t>Work with ASC to expedite travel and qualification procedures. Work with a smaller crew if needed at reduced capacity and scope.</t>
  </si>
  <si>
    <t>A large majority of the hot water drill repair work is scheduled for the 2020-2021 season If we are unable to complete this work on-time, the drill/SES may not be ready for full system testing in the 2021-2022 season, and not ready for the drilling of the 7 holes in the 2022-2023 season.</t>
  </si>
  <si>
    <t>RET21</t>
  </si>
  <si>
    <t>Combined into TECH7, formerly TECH9, now RET21. Major Fire damage to drill infrastructure - Main Heating Plant</t>
  </si>
  <si>
    <t>MHP Fire</t>
  </si>
  <si>
    <t>Fire in a Hot MDS.</t>
  </si>
  <si>
    <t>1. Fire Extinguishers 2. Heat Rise Indicator to DCC 3. Smoke Detectors to DCC 4. CO Monitors to DCC 5. Routine checks 6. Training 7. Hardware Safety Mechanisms</t>
  </si>
  <si>
    <t>drill team ~ 8engr + 20techs, ave rate = 88/hr
(3.5mo/12)*1800hr/yr = 525 hr/season
28*88*525 = 1.3M
training = 193k
PQ/travel = 244k
Another drill season = 1.74M
Another offseason (lite) ~ 300k
New MHP ~ $750k
Total = 2.8M
Would need to C17 and LC130 the MHP down
Alt option = WISSARD HPU modules</t>
  </si>
  <si>
    <t>104</t>
  </si>
  <si>
    <t>RET22</t>
  </si>
  <si>
    <t>Unable to secure full competent team of planned contributed drillers (formerly ORG3), all drillers are in the cost plan</t>
  </si>
  <si>
    <t>Contributed Drillers</t>
  </si>
  <si>
    <t>PM</t>
  </si>
  <si>
    <t>Unable to secure commitments prior to FS2</t>
  </si>
  <si>
    <t>Secure commitments early, starting before FS1.  Ramp up recruitment starting in FS1 and retain same people through FS3</t>
  </si>
  <si>
    <t>Need to direct-hire drillers to fill-in planned contributed positions.  Est. 10 positions across all FSs @ tech rate ~ $44k per driller</t>
  </si>
  <si>
    <t>RET23</t>
  </si>
  <si>
    <t>Combined into TECH7+11, this risk, formerly ORG8, is along with the other risks down at the 1% level, even combining them, they end up in the VERY LOW level. During hot-water drilling the main drill head is stuck or frozen-in due to hole constriction or operator error.  If not mitigated this could lead to partial loss of season.</t>
  </si>
  <si>
    <t>Stuck Drill</t>
  </si>
  <si>
    <t>Provide robust operator training.  Assure hole measuring devices are accurate and reliable. Develop procedure to re-ream narrow areas in hole to assure minimum diameter is maintained.  Drill conservatively if possible, purchase additional hose segments and drill head if season appears to be at risk.</t>
  </si>
  <si>
    <t>drill team ~ 8engr + 20techs, ave rate = 88/hr
(3.5mo/12)*1800hr/yr = 525 hr/season
28*88*525 = 1.3M
training = 193k
PQ/travel = 244k
Another drill season = 1.74M
Another offseason (lite) ~ 300k
New Drill hose ~ $1.2M, New Drill cable ~ $350k
Total = 3.6M
Low estimate: stuck at shallow depth, recoverable season, delay of 2 weeks</t>
  </si>
  <si>
    <t>RET24</t>
  </si>
  <si>
    <t>If one of the planned sensor types does not pass FDR as scheduled the project schedule could be severely disrupted</t>
  </si>
  <si>
    <t>OM FDR</t>
  </si>
  <si>
    <t>Until FDR, April 2022</t>
  </si>
  <si>
    <t>FDR fails</t>
  </si>
  <si>
    <t>Design and plan the production capacity of all production facilities with sufficient flexibility to be able to fall back to a different OM type</t>
  </si>
  <si>
    <t>RET25</t>
  </si>
  <si>
    <t>If bubbles remain in the mDOM Optical Gel, the optical sensitivity of the mDOM might worse than expected</t>
  </si>
  <si>
    <t>mDOM Bubbles</t>
  </si>
  <si>
    <t>Design does not meet requirements</t>
  </si>
  <si>
    <t>Optimize surface of support structure (use MJF, chemically smoothing, remove sharp edges)
Implement bubbles in simulations and investigate impact on physics
Gel-pad mDOM: Will delay the start of series production by several months</t>
  </si>
  <si>
    <t>RETOPP2</t>
  </si>
  <si>
    <t xml:space="preserve">If no indirect is charged on the PCMS contract, the project will save the indirect cost. </t>
  </si>
  <si>
    <t>No Indirect on PCMS Contract</t>
  </si>
  <si>
    <t>Ahead of FY23</t>
  </si>
  <si>
    <t>Enhance</t>
  </si>
  <si>
    <t>Purchasing Department</t>
  </si>
  <si>
    <t xml:space="preserve">Will work with UW and purchasing to reduce indirect on this services contract. </t>
  </si>
  <si>
    <t>Cost is calculated using the current UW indirect charge of 53% on the FY23-FY26 estimate for the PCMS contract. This total amount is 698,456 from the vendor quote. We have simplified this to $700k. Low estimate assumes we would still pay 53% of the first $25k (as we do with subawards) as administrative fee to set up the requisitions. High estimate assumes no indirect.</t>
  </si>
  <si>
    <t>Notes:</t>
  </si>
  <si>
    <t>1. Risk ID is type of risk and then count up serially. Types of risk are Technical, External, Organizational, and Project Management.</t>
  </si>
  <si>
    <t xml:space="preserve">2. Risk Description is a complete sentence. </t>
  </si>
  <si>
    <t>3. Risk Title is a very brief description of the risk.</t>
  </si>
  <si>
    <t>4. Technical risks are related to requirements, technology, interfaces, performance and quality.</t>
  </si>
  <si>
    <t xml:space="preserve">5. External risks are related to suppliers, </t>
  </si>
  <si>
    <t>6. Organizational risks are related to project dependencies, logistics, resources, budget, etc.</t>
  </si>
  <si>
    <t>7. Project Management risks are related to planning, schedule, estimation, controls, communications, etc.</t>
  </si>
  <si>
    <t>8. Risk trigger identifies the risk symptoms or warning signs. It indicates that a risk has occurred or is about to occur.</t>
  </si>
  <si>
    <t>9. Risk score is determined from table in 'Scoring' sheet</t>
  </si>
  <si>
    <t xml:space="preserve">10. Risk in red is a risk which exceeds the scope of the project. These risk are included in the risk Monte Carlo. </t>
  </si>
  <si>
    <t>11. Risks in blue are logistics-related risks, highlighted so they can be analyzed separately and compared with the shipping analysis.</t>
  </si>
  <si>
    <t>Date</t>
  </si>
  <si>
    <t>Modified by</t>
  </si>
  <si>
    <t>Description of changes made</t>
  </si>
  <si>
    <t>J Haugen</t>
  </si>
  <si>
    <t>Added Change Log tab to track changes made to the Risk Register</t>
  </si>
  <si>
    <t>M. Zernick</t>
  </si>
  <si>
    <t>Corrected some formulas/Completed analysis for J. Haugen Risks.</t>
  </si>
  <si>
    <t>Zernick/Hanson</t>
  </si>
  <si>
    <t>Costed Opportunity OPP1. Re-analyzed Risk PM2. Added Average Estimate Column.</t>
  </si>
  <si>
    <t>Updated PY Remaining Contingency columns to include AVG. Risk Cost. Corrected some earlier risk cost calculations.</t>
  </si>
  <si>
    <t>Retired the Micro-turbine Risk: EXT1. Retired 5 Holes Only Risk: ORG 7</t>
  </si>
  <si>
    <t>M. DuVernois</t>
  </si>
  <si>
    <t>Minor edits for style and fixed a couple of calculation errors.</t>
  </si>
  <si>
    <t>T. DeYoung</t>
  </si>
  <si>
    <t>Reviewed, no changes</t>
  </si>
  <si>
    <t>T. Karg</t>
  </si>
  <si>
    <t>Edited HZC opportunity. Retired it.</t>
  </si>
  <si>
    <t>D. Williams</t>
  </si>
  <si>
    <t>E.Blaufuss</t>
  </si>
  <si>
    <t>Reviewed ORG4. No changes.</t>
  </si>
  <si>
    <t>Revised Drill Risks as per the 04/03/2019 Drill Risk Meeting. Hid "AVG Cost Column." Changed Drill Lead to Drill MGR. Added Revison Dates.</t>
  </si>
  <si>
    <t>M.Zernick</t>
  </si>
  <si>
    <t>Reviewed ORG4. No changes. (WBS 1.1.2.1)</t>
  </si>
  <si>
    <t>Reviewed WBS 1.3 risks; no changes</t>
  </si>
  <si>
    <t>Clarified wording of TECH2 to reflect baseline geometry.  No other changes.</t>
  </si>
  <si>
    <t>Reviewed 1.5 risks, no changes</t>
  </si>
  <si>
    <t>T. Hutchings</t>
  </si>
  <si>
    <t>Reviewed 1.2 risks, no changes</t>
  </si>
  <si>
    <t>Reviewed. No changes.</t>
  </si>
  <si>
    <t>Reviewed.  No changed needed now.  Tech risk18 no longer applicable.</t>
  </si>
  <si>
    <t>Tech18 Risk is retired. The IDF is no longer being used by the Icecube Upgrade Project.</t>
  </si>
  <si>
    <t>Reviewed Risk ORG4. No changes.</t>
  </si>
  <si>
    <t>Reviewed 1.2 risks. No changes</t>
  </si>
  <si>
    <t>Reviewed 1.3 risks. Extended ORG5 "Optical moduled by air" into PY5 since the last modules will ship one year later if there is no traverse</t>
  </si>
  <si>
    <t>D. WIlliams</t>
  </si>
  <si>
    <t>E. Blaufuss</t>
  </si>
  <si>
    <t>Reviewed 1.6 risks, noted retirement of Tech18 per CR#2, dropping IDF from plan.</t>
  </si>
  <si>
    <t>Added "Last Modified Date" to TECH18 Risk.</t>
  </si>
  <si>
    <t>F. Feyzi</t>
  </si>
  <si>
    <t>Added revised annual estimates based on PY2 detail planning and PY1 actuals</t>
  </si>
  <si>
    <t>M. Zernick/TH</t>
  </si>
  <si>
    <t>Added TECH32 and TECH33. (CO2Fire Suppression)/Removed Contingency for retired risks: EXT1, ORG7, and PMI1</t>
  </si>
  <si>
    <t>Added TECH34. (PMT w/base production for mDOM before full testing of base)</t>
  </si>
  <si>
    <t>Reviewed 1.6 risks, no changes.</t>
  </si>
  <si>
    <t>Added Contingency $ to TECH34.</t>
  </si>
  <si>
    <t>Reviewed 1.3 risks, no changes</t>
  </si>
  <si>
    <t>TECH31 probablity very low based on Hexatronic sample.  Cost exposure should be recalculated</t>
  </si>
  <si>
    <t xml:space="preserve">Revised  TECH 31: recalulated resultant risk exposure/ Contingency for PY18-19 per TY's changes. </t>
  </si>
  <si>
    <t>Revised TECH31: Changed anticipated risk retirement dates from PY1 (18-19) to PY2 (19-20)</t>
  </si>
  <si>
    <t>TB/MAZ</t>
  </si>
  <si>
    <t>Added  TECH35 to cover frozen drill hose. Clarified distinction between ORG4 and ORG6 regarding injury on the ice.</t>
  </si>
  <si>
    <t>MAZ</t>
  </si>
  <si>
    <t>Added COVID-19 Risks: TECH36, TECH37, ORG8, and ORG9. Modified Risk ORG3 to accommodate additional risk incurred by COVID-19</t>
  </si>
  <si>
    <t>Reviewed 1.4 risks, no changes</t>
  </si>
  <si>
    <t>Reviewed 1.5 risks, no changes.</t>
  </si>
  <si>
    <t>I. McEwen</t>
  </si>
  <si>
    <t>Updated owner - ORG6, EXT10, TECH19, TECH23, TECH20, ORG1, ORG2, TECH36, EXT1, TECH22, TECH25, TECH26, TECH27, TECH24, TECH5, TECH21, TECH28, TECH29, TECH1, TECH30, TECH32, TECH33, &amp; TECH35 to Implementation Manager</t>
  </si>
  <si>
    <t xml:space="preserve">Adjusted Org 6 language to include both serious accidents and incidents (added) during on-ice activites, not just drilling activities. </t>
  </si>
  <si>
    <t>Updated EXT1 Risk language.</t>
  </si>
  <si>
    <t>Typo fixes, formating changes, no content changes.</t>
  </si>
  <si>
    <t>FF/MAZ</t>
  </si>
  <si>
    <t>Finalized rebaselined risks.</t>
  </si>
  <si>
    <t>Shift all all retired risks to "Low Priority Risk" Status. Only the Re-Baselined Risks remain a priority.</t>
  </si>
  <si>
    <t>MAZ, IMc, MR</t>
  </si>
  <si>
    <t>Added 4+4 Risks tab. Added risks.</t>
  </si>
  <si>
    <t>Removed EXT15 from Rebaselined RR (Current)</t>
  </si>
  <si>
    <t>PMO Risk Review</t>
  </si>
  <si>
    <t>New risk identified for Supplemental Funding. PMO Review</t>
  </si>
  <si>
    <t>Adjusted field season references from dates to field season (FS1,FS2, &amp; FS3) lines 4-10</t>
  </si>
  <si>
    <t>D. Tosi</t>
  </si>
  <si>
    <t>Added risks to 1.2.9 and 1.2.10 (to be completed)</t>
  </si>
  <si>
    <t>Retired OPP1, TECH34, Ext2, Ext3. Added new risks in WBS 1.3</t>
  </si>
  <si>
    <t>Added Dust Logger Procurement risk to 1.5 (needs to be completed)</t>
  </si>
  <si>
    <t>Added risks to 1.4</t>
  </si>
  <si>
    <t>Removed risks Tech3 (Cable mechanical) and Tech7 (cable timing) as these are now captured in FMEA</t>
  </si>
  <si>
    <t>T. Benson</t>
  </si>
  <si>
    <t>Updated TECH36
Named and updated TECH39
Named and updated TECH40 (combined two separate testBed-related controls risks into one, re-rated)
Added TECH41,42,44,45
Updated ratings for ORG6,10,11
Updated TECH23, ORG2, TECH32, TECH22, TECH25, TECH27, TECH20
TECH24 - renamed and updated description</t>
  </si>
  <si>
    <t>Updated all 1.2 drill risks with exposure values, added Contributed Driller risk</t>
  </si>
  <si>
    <t>Updated Major Risk Flags to coincide with RIG requirements.</t>
  </si>
  <si>
    <t xml:space="preserve">Combined TECH7 &amp; 9. Modified project killer (extra year) risks with mitigations to keep them within the single drill season at best; though could exceed. Added opportunity of contributed drillers. Fixed some cost scorings to match the dollar figures of exposure. </t>
  </si>
  <si>
    <t>Corrected ORG1 risk calculation formulas. Added lines where none were.</t>
  </si>
  <si>
    <t>V. O'Dell</t>
  </si>
  <si>
    <t>Corrected post-mitigation risk scores</t>
  </si>
  <si>
    <t xml:space="preserve">Added color  conditional formatting to Exposure Columns: Y, Z, and AA. Risks for WBS 1.1 are set-up for numbers as well. </t>
  </si>
  <si>
    <t>Added Risk: EXT19: Equipment damaged during shipment.</t>
  </si>
  <si>
    <t>Many updates, L2s convert probabilities into numbers from ranges. Also fix "major risk" flags, and add risks for lack of in-kind deliverables.</t>
  </si>
  <si>
    <t>Corrected formatting, hid Pre-Mitigation Risk Analysis, columns H-N.</t>
  </si>
  <si>
    <t>L2s</t>
  </si>
  <si>
    <t>Checked and edited the "in-kind" contributions external risks</t>
  </si>
  <si>
    <t>Finalized Risk Impacts color scheme.</t>
  </si>
  <si>
    <t>Minor edits to TECH52.</t>
  </si>
  <si>
    <t>Revived an earlier version of Risk register in order to correct the Risk ID Formatting Error.</t>
  </si>
  <si>
    <t>Corrected inconsistent registry formatting.</t>
  </si>
  <si>
    <t>Added EXT24 to risk register.</t>
  </si>
  <si>
    <t>General cleanup, ensure costs align across risks</t>
  </si>
  <si>
    <t xml:space="preserve">Add PM3/PM4/TECH53/TECH54. Adjust PM1/PM2 to be more inline with comments from rebaseline review. </t>
  </si>
  <si>
    <t>Rename TECH52 -&gt; TECH55 for the optical gel (1.3.1 / 1.3.2) to resolve duplicated name.</t>
  </si>
  <si>
    <t>Risk Probabilities Table</t>
  </si>
  <si>
    <t>Limits for Calculation</t>
  </si>
  <si>
    <t>Probability of Occurrence Descriptor</t>
  </si>
  <si>
    <t>Numerical Ranges</t>
  </si>
  <si>
    <t>&lt; 5%</t>
  </si>
  <si>
    <t>5% - 25%</t>
  </si>
  <si>
    <t>25% - 50%</t>
  </si>
  <si>
    <t>50% - 75%</t>
  </si>
  <si>
    <t>&gt; 75%</t>
  </si>
  <si>
    <t>Impacts</t>
  </si>
  <si>
    <t>Project Objective</t>
  </si>
  <si>
    <t>Cost</t>
  </si>
  <si>
    <t>Less than $10k</t>
  </si>
  <si>
    <t>$10k - $50k</t>
  </si>
  <si>
    <t>$50k - $250k</t>
  </si>
  <si>
    <t>$250k - $1M</t>
  </si>
  <si>
    <t>&gt; $1M</t>
  </si>
  <si>
    <t>Time</t>
  </si>
  <si>
    <t>Less than 1 week</t>
  </si>
  <si>
    <t>Month</t>
  </si>
  <si>
    <t xml:space="preserve">3 months </t>
  </si>
  <si>
    <t>6 months</t>
  </si>
  <si>
    <t>Greater than 6 months</t>
  </si>
  <si>
    <t>Scope</t>
  </si>
  <si>
    <t>Scope decreases barely noticeable</t>
  </si>
  <si>
    <t>Minor areas of scope affected</t>
  </si>
  <si>
    <t>Major areas of scope affected</t>
  </si>
  <si>
    <t>Scope reduction unacceptable to sponsor</t>
  </si>
  <si>
    <t>Project item is effectively useless</t>
  </si>
  <si>
    <t>Quality / Performance</t>
  </si>
  <si>
    <t>Quality / performance degradation barely noticeable</t>
  </si>
  <si>
    <t>Only very demanding applications are affected</t>
  </si>
  <si>
    <t>Quality / performance reduction requires sponsor approval</t>
  </si>
  <si>
    <t>Quality / performance degradation unacceptable to sponsor</t>
  </si>
  <si>
    <t>Colors</t>
  </si>
  <si>
    <t>Light Green</t>
  </si>
  <si>
    <t>Green</t>
  </si>
  <si>
    <t>Yellow</t>
  </si>
  <si>
    <t>Orange</t>
  </si>
  <si>
    <t>Red</t>
  </si>
  <si>
    <t>`</t>
  </si>
  <si>
    <t>Probability and Impact Matrix for Risk Scoring</t>
  </si>
  <si>
    <t>Probability</t>
  </si>
  <si>
    <t>Impact</t>
  </si>
  <si>
    <t>Technical (TECH)</t>
  </si>
  <si>
    <t>Organizational (ORG)</t>
  </si>
  <si>
    <t>External (EXT)</t>
  </si>
  <si>
    <t>Project Management (PM)</t>
  </si>
  <si>
    <t>Retired Risks (RET)</t>
  </si>
  <si>
    <t>Inflation - Equipment</t>
  </si>
  <si>
    <t>Inflation - Labor</t>
  </si>
  <si>
    <t>ORG3</t>
  </si>
  <si>
    <t>RETIRED: Contributed Drillers</t>
  </si>
  <si>
    <t>PCMS Issues</t>
  </si>
  <si>
    <t>Loss of Drill Expertise (overlap PM2)</t>
  </si>
  <si>
    <t>FS3 Serious Driller/Deployer Injury/incident</t>
  </si>
  <si>
    <t>Logistics/Drill Management</t>
  </si>
  <si>
    <t>FS2 Serious Driller/Deployer Injury/incident</t>
  </si>
  <si>
    <t>FS1 Serious Driller/Deployer Injury/incident</t>
  </si>
  <si>
    <t>Major Equipment Failure</t>
  </si>
  <si>
    <t>Driller recruitment</t>
  </si>
  <si>
    <t>ORG8</t>
  </si>
  <si>
    <t>Combined into TECH7</t>
  </si>
  <si>
    <t>TECH9</t>
  </si>
  <si>
    <t>Dust Logger Winch Procurement</t>
  </si>
  <si>
    <t>mDOM mainboard parts availability</t>
  </si>
  <si>
    <t>Damage to equipment during shipment</t>
  </si>
  <si>
    <t>Loss of in-kind labor (1.3)</t>
  </si>
  <si>
    <t>Loss of in-kind labor (1.4)</t>
  </si>
  <si>
    <t>Major fire, combined TECH7 &amp; 9</t>
  </si>
  <si>
    <t>Generator Problems</t>
  </si>
  <si>
    <t>Loss of in-kind labor (1.5)</t>
  </si>
  <si>
    <t>Sensor Handling - Sled</t>
  </si>
  <si>
    <t>Loss of in-kind labor (1.6)</t>
  </si>
  <si>
    <t>Hose stuck</t>
  </si>
  <si>
    <t>NSF logitistics success probabilities</t>
  </si>
  <si>
    <t>Partial Undeployment of String</t>
  </si>
  <si>
    <t>TECH31</t>
  </si>
  <si>
    <t>RETIRED: OM FDR</t>
  </si>
  <si>
    <t>TECH32</t>
  </si>
  <si>
    <t>RETIRED: mDOM Bubbles</t>
  </si>
  <si>
    <t>Optical Gel long-term performance</t>
  </si>
  <si>
    <t>Load 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</si>
</sst>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 numFmtId="166" formatCode="[$-409]d\-mmm\-yy;@"/>
    <numFmt numFmtId="167" formatCode="_([$$-409]* #,##0.00_);_([$$-409]* \(#,##0.00\);_([$$-409]* &quot;-&quot;??_);_(@_)"/>
    <numFmt numFmtId="168" formatCode="_([$$-409]* #,##0_);_([$$-409]* \(#,##0\);_([$$-409]* &quot;-&quot;??_);_(@_)"/>
    <numFmt numFmtId="169" formatCode="[$$-409]#,##0_);\([$$-409]#,##0\)"/>
  </numFmts>
  <fonts count="38">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1"/>
      <color rgb="FF9C0006"/>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color theme="1"/>
      <name val="Calibri"/>
      <family val="2"/>
      <scheme val="minor"/>
    </font>
    <font>
      <sz val="12"/>
      <color rgb="FFFF0000"/>
      <name val="Calibri"/>
      <family val="2"/>
      <scheme val="minor"/>
    </font>
    <font>
      <sz val="8"/>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color theme="1"/>
      <name val="Calibri"/>
      <family val="2"/>
    </font>
    <font>
      <sz val="11"/>
      <color theme="1"/>
      <name val="Calibri"/>
      <family val="2"/>
    </font>
    <font>
      <sz val="11"/>
      <color rgb="FF000000"/>
      <name val="Calibri"/>
      <family val="2"/>
    </font>
    <font>
      <sz val="10"/>
      <color theme="1"/>
      <name val="Calibri (Body)"/>
    </font>
    <font>
      <u/>
      <sz val="12"/>
      <color theme="10"/>
      <name val="Calibri"/>
      <family val="2"/>
      <scheme val="minor"/>
    </font>
    <font>
      <sz val="10"/>
      <color rgb="FF000000"/>
      <name val="Calibri"/>
      <family val="2"/>
      <scheme val="minor"/>
    </font>
    <font>
      <sz val="12"/>
      <color rgb="FF000000"/>
      <name val="Calibri"/>
      <family val="2"/>
      <scheme val="minor"/>
    </font>
    <font>
      <sz val="8"/>
      <color theme="1"/>
      <name val="Calibri"/>
      <family val="2"/>
      <scheme val="minor"/>
    </font>
    <font>
      <sz val="8"/>
      <color rgb="FF000000"/>
      <name val="Calibri"/>
      <family val="2"/>
      <scheme val="minor"/>
    </font>
    <font>
      <sz val="10"/>
      <color rgb="FF000000"/>
      <name val="Calibri (Body)"/>
    </font>
    <font>
      <sz val="11"/>
      <color rgb="FF00B050"/>
      <name val="Calibri"/>
      <family val="2"/>
      <scheme val="minor"/>
    </font>
    <font>
      <sz val="10"/>
      <color rgb="FF00B050"/>
      <name val="Calibri"/>
      <family val="2"/>
      <scheme val="minor"/>
    </font>
    <font>
      <sz val="12"/>
      <color rgb="FF00B050"/>
      <name val="Calibri"/>
      <family val="2"/>
      <scheme val="minor"/>
    </font>
    <font>
      <b/>
      <sz val="11"/>
      <color rgb="FFFFFFFF"/>
      <name val="Calibri"/>
      <family val="2"/>
      <scheme val="minor"/>
    </font>
    <font>
      <sz val="11"/>
      <color theme="1"/>
      <name val="Calibri (Body)"/>
    </font>
    <font>
      <sz val="10"/>
      <color rgb="FF00B0F0"/>
      <name val="Calibri"/>
      <family val="2"/>
      <scheme val="minor"/>
    </font>
    <font>
      <sz val="11"/>
      <color rgb="FF00B0F0"/>
      <name val="Calibri"/>
      <family val="2"/>
      <scheme val="minor"/>
    </font>
    <font>
      <sz val="12"/>
      <color rgb="FF00B0F0"/>
      <name val="Calibri"/>
      <family val="2"/>
      <scheme val="minor"/>
    </font>
    <font>
      <sz val="12"/>
      <color theme="1"/>
      <name val="Calibri"/>
      <family val="2"/>
      <scheme val="minor"/>
    </font>
    <font>
      <b/>
      <sz val="12"/>
      <color theme="1"/>
      <name val="Calibri"/>
      <family val="2"/>
    </font>
    <font>
      <u/>
      <sz val="11"/>
      <color theme="10"/>
      <name val="Calibri"/>
      <family val="2"/>
      <scheme val="minor"/>
    </font>
  </fonts>
  <fills count="26">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C7CE"/>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theme="4" tint="0.39997558519241921"/>
        <bgColor indexed="64"/>
      </patternFill>
    </fill>
    <fill>
      <patternFill patternType="solid">
        <fgColor rgb="FFBDD7EE"/>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2EFDA"/>
        <bgColor indexed="64"/>
      </patternFill>
    </fill>
    <fill>
      <patternFill patternType="solid">
        <fgColor rgb="FFFCE4D6"/>
        <bgColor indexed="64"/>
      </patternFill>
    </fill>
    <fill>
      <patternFill patternType="solid">
        <fgColor rgb="FFD9E1F2"/>
        <bgColor indexed="64"/>
      </patternFill>
    </fill>
    <fill>
      <patternFill patternType="solid">
        <fgColor rgb="FF000000"/>
        <bgColor indexed="64"/>
      </patternFill>
    </fill>
    <fill>
      <patternFill patternType="solid">
        <fgColor rgb="FFED7D31"/>
        <bgColor indexed="64"/>
      </patternFill>
    </fill>
    <fill>
      <patternFill patternType="solid">
        <fgColor rgb="FFFFF2CC"/>
        <bgColor indexed="64"/>
      </patternFill>
    </fill>
  </fills>
  <borders count="85">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indexed="64"/>
      </right>
      <top style="thick">
        <color indexed="64"/>
      </top>
      <bottom/>
      <diagonal/>
    </border>
    <border>
      <left style="thick">
        <color auto="1"/>
      </left>
      <right style="thick">
        <color indexed="64"/>
      </right>
      <top/>
      <bottom/>
      <diagonal/>
    </border>
    <border>
      <left style="thick">
        <color auto="1"/>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style="thin">
        <color auto="1"/>
      </left>
      <right style="thin">
        <color auto="1"/>
      </right>
      <top style="thin">
        <color auto="1"/>
      </top>
      <bottom style="thick">
        <color indexed="64"/>
      </bottom>
      <diagonal/>
    </border>
    <border>
      <left style="thick">
        <color auto="1"/>
      </left>
      <right style="thick">
        <color auto="1"/>
      </right>
      <top style="thin">
        <color auto="1"/>
      </top>
      <bottom style="thin">
        <color indexed="64"/>
      </bottom>
      <diagonal/>
    </border>
    <border>
      <left style="thick">
        <color indexed="64"/>
      </left>
      <right style="thick">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top style="medium">
        <color auto="1"/>
      </top>
      <bottom style="thick">
        <color indexed="64"/>
      </bottom>
      <diagonal/>
    </border>
    <border>
      <left style="thick">
        <color indexed="64"/>
      </left>
      <right/>
      <top style="medium">
        <color auto="1"/>
      </top>
      <bottom style="thick">
        <color indexed="64"/>
      </bottom>
      <diagonal/>
    </border>
    <border>
      <left/>
      <right style="thick">
        <color indexed="64"/>
      </right>
      <top style="medium">
        <color auto="1"/>
      </top>
      <bottom style="thick">
        <color indexed="64"/>
      </bottom>
      <diagonal/>
    </border>
    <border>
      <left/>
      <right/>
      <top style="medium">
        <color auto="1"/>
      </top>
      <bottom/>
      <diagonal/>
    </border>
    <border>
      <left/>
      <right/>
      <top/>
      <bottom style="medium">
        <color auto="1"/>
      </bottom>
      <diagonal/>
    </border>
    <border>
      <left style="thick">
        <color indexed="64"/>
      </left>
      <right/>
      <top/>
      <bottom style="medium">
        <color auto="1"/>
      </bottom>
      <diagonal/>
    </border>
    <border>
      <left/>
      <right style="thick">
        <color auto="1"/>
      </right>
      <top style="thick">
        <color auto="1"/>
      </top>
      <bottom style="medium">
        <color auto="1"/>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indexed="64"/>
      </bottom>
      <diagonal/>
    </border>
    <border>
      <left style="thick">
        <color rgb="FF000000"/>
      </left>
      <right style="thick">
        <color rgb="FF000000"/>
      </right>
      <top style="thick">
        <color indexed="64"/>
      </top>
      <bottom style="thick">
        <color indexed="64"/>
      </bottom>
      <diagonal/>
    </border>
    <border>
      <left style="thick">
        <color rgb="FF000000"/>
      </left>
      <right style="thick">
        <color rgb="FF000000"/>
      </right>
      <top style="thick">
        <color indexed="64"/>
      </top>
      <bottom/>
      <diagonal/>
    </border>
    <border>
      <left style="thick">
        <color rgb="FF000000"/>
      </left>
      <right style="thick">
        <color rgb="FF000000"/>
      </right>
      <top/>
      <bottom/>
      <diagonal/>
    </border>
    <border>
      <left style="thick">
        <color indexed="64"/>
      </left>
      <right style="medium">
        <color rgb="FF000000"/>
      </right>
      <top style="thick">
        <color indexed="64"/>
      </top>
      <bottom style="thick">
        <color indexed="64"/>
      </bottom>
      <diagonal/>
    </border>
    <border>
      <left style="thick">
        <color indexed="64"/>
      </left>
      <right style="medium">
        <color rgb="FF000000"/>
      </right>
      <top style="thick">
        <color indexed="64"/>
      </top>
      <bottom style="medium">
        <color rgb="FF000000"/>
      </bottom>
      <diagonal/>
    </border>
    <border>
      <left style="medium">
        <color rgb="FF000000"/>
      </left>
      <right/>
      <top style="thick">
        <color indexed="64"/>
      </top>
      <bottom style="thick">
        <color indexed="64"/>
      </bottom>
      <diagonal/>
    </border>
    <border>
      <left style="medium">
        <color rgb="FF000000"/>
      </left>
      <right style="medium">
        <color rgb="FF000000"/>
      </right>
      <top/>
      <bottom/>
      <diagonal/>
    </border>
    <border>
      <left style="medium">
        <color rgb="FF000000"/>
      </left>
      <right/>
      <top style="thick">
        <color indexed="64"/>
      </top>
      <bottom style="medium">
        <color rgb="FF000000"/>
      </bottom>
      <diagonal/>
    </border>
    <border>
      <left/>
      <right style="thick">
        <color indexed="64"/>
      </right>
      <top style="thick">
        <color indexed="64"/>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ck">
        <color indexed="64"/>
      </bottom>
      <diagonal/>
    </border>
    <border>
      <left style="medium">
        <color rgb="FF000000"/>
      </left>
      <right style="medium">
        <color rgb="FF000000"/>
      </right>
      <top style="thick">
        <color indexed="64"/>
      </top>
      <bottom/>
      <diagonal/>
    </border>
    <border>
      <left style="medium">
        <color rgb="FF000000"/>
      </left>
      <right style="medium">
        <color rgb="FF000000"/>
      </right>
      <top style="thick">
        <color indexed="64"/>
      </top>
      <bottom style="medium">
        <color rgb="FF000000"/>
      </bottom>
      <diagonal/>
    </border>
    <border>
      <left style="thin">
        <color rgb="FF000000"/>
      </left>
      <right/>
      <top style="thin">
        <color rgb="FF000000"/>
      </top>
      <bottom/>
      <diagonal/>
    </border>
    <border>
      <left style="thick">
        <color auto="1"/>
      </left>
      <right/>
      <top style="thin">
        <color auto="1"/>
      </top>
      <bottom style="thin">
        <color indexed="64"/>
      </bottom>
      <diagonal/>
    </border>
    <border>
      <left/>
      <right style="thick">
        <color auto="1"/>
      </right>
      <top style="thin">
        <color auto="1"/>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style="medium">
        <color rgb="FF000000"/>
      </left>
      <right style="medium">
        <color rgb="FF000000"/>
      </right>
      <top/>
      <bottom style="thick">
        <color indexed="64"/>
      </bottom>
      <diagonal/>
    </border>
    <border>
      <left style="medium">
        <color rgb="FF000000"/>
      </left>
      <right style="medium">
        <color rgb="FF000000"/>
      </right>
      <top style="thick">
        <color indexed="64"/>
      </top>
      <bottom style="thick">
        <color indexed="64"/>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style="thick">
        <color auto="1"/>
      </left>
      <right/>
      <top/>
      <bottom/>
      <diagonal/>
    </border>
    <border>
      <left style="thick">
        <color indexed="64"/>
      </left>
      <right style="thick">
        <color indexed="64"/>
      </right>
      <top style="thick">
        <color rgb="FF000000"/>
      </top>
      <bottom style="thick">
        <color rgb="FF000000"/>
      </bottom>
      <diagonal/>
    </border>
    <border>
      <left/>
      <right style="thick">
        <color auto="1"/>
      </right>
      <top/>
      <bottom/>
      <diagonal/>
    </border>
    <border>
      <left style="medium">
        <color rgb="FF000000"/>
      </left>
      <right/>
      <top/>
      <bottom style="thick">
        <color indexed="64"/>
      </bottom>
      <diagonal/>
    </border>
    <border>
      <left style="thick">
        <color indexed="64"/>
      </left>
      <right/>
      <top style="thick">
        <color rgb="FF000000"/>
      </top>
      <bottom/>
      <diagonal/>
    </border>
    <border>
      <left style="thick">
        <color rgb="FF000000"/>
      </left>
      <right/>
      <top/>
      <bottom style="thick">
        <color rgb="FF000000"/>
      </bottom>
      <diagonal/>
    </border>
    <border>
      <left style="thick">
        <color indexed="64"/>
      </left>
      <right style="thick">
        <color indexed="64"/>
      </right>
      <top style="thick">
        <color rgb="FF000000"/>
      </top>
      <bottom/>
      <diagonal/>
    </border>
    <border>
      <left/>
      <right style="thick">
        <color rgb="FF000000"/>
      </right>
      <top/>
      <bottom style="thick">
        <color rgb="FF000000"/>
      </bottom>
      <diagonal/>
    </border>
    <border>
      <left style="thick">
        <color auto="1"/>
      </left>
      <right style="thick">
        <color rgb="FF000000"/>
      </right>
      <top style="thick">
        <color rgb="FF000000"/>
      </top>
      <bottom style="thick">
        <color rgb="FF000000"/>
      </bottom>
      <diagonal/>
    </border>
    <border>
      <left style="thick">
        <color rgb="FF000000"/>
      </left>
      <right/>
      <top/>
      <bottom/>
      <diagonal/>
    </border>
    <border>
      <left style="thin">
        <color auto="1"/>
      </left>
      <right style="thin">
        <color auto="1"/>
      </right>
      <top style="thin">
        <color auto="1"/>
      </top>
      <bottom/>
      <diagonal/>
    </border>
    <border>
      <left style="thick">
        <color indexed="64"/>
      </left>
      <right style="medium">
        <color rgb="FF000000"/>
      </right>
      <top/>
      <bottom style="thick">
        <color indexed="64"/>
      </bottom>
      <diagonal/>
    </border>
  </borders>
  <cellStyleXfs count="5">
    <xf numFmtId="0" fontId="0" fillId="0" borderId="0"/>
    <xf numFmtId="0" fontId="5" fillId="5" borderId="0" applyNumberFormat="0" applyBorder="0" applyAlignment="0" applyProtection="0"/>
    <xf numFmtId="0" fontId="21" fillId="0" borderId="0" applyNumberFormat="0" applyFill="0" applyBorder="0" applyAlignment="0" applyProtection="0"/>
    <xf numFmtId="44" fontId="35" fillId="0" borderId="0" applyFont="0" applyFill="0" applyBorder="0" applyAlignment="0" applyProtection="0"/>
    <xf numFmtId="9" fontId="35" fillId="0" borderId="0" applyFont="0" applyFill="0" applyBorder="0" applyAlignment="0" applyProtection="0"/>
  </cellStyleXfs>
  <cellXfs count="651">
    <xf numFmtId="0" fontId="0" fillId="0" borderId="0" xfId="0"/>
    <xf numFmtId="0" fontId="3" fillId="0" borderId="0" xfId="0" applyFont="1"/>
    <xf numFmtId="0" fontId="0" fillId="0" borderId="0" xfId="0" applyAlignment="1">
      <alignment horizontal="center" vertical="center" wrapText="1"/>
    </xf>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0" borderId="16" xfId="0" applyBorder="1"/>
    <xf numFmtId="49" fontId="0" fillId="0" borderId="0" xfId="0" applyNumberFormat="1" applyAlignment="1">
      <alignment wrapText="1"/>
    </xf>
    <xf numFmtId="0" fontId="3" fillId="0" borderId="18" xfId="0" applyFont="1" applyBorder="1" applyAlignment="1">
      <alignment horizontal="center" vertical="center" wrapText="1"/>
    </xf>
    <xf numFmtId="9" fontId="0" fillId="0" borderId="16" xfId="0" applyNumberFormat="1" applyBorder="1" applyAlignment="1">
      <alignment horizontal="center" vertical="center" wrapText="1"/>
    </xf>
    <xf numFmtId="9" fontId="0" fillId="0" borderId="16" xfId="0" applyNumberFormat="1"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9" xfId="0" applyBorder="1" applyAlignment="1">
      <alignment vertical="center"/>
    </xf>
    <xf numFmtId="0" fontId="0" fillId="0" borderId="9" xfId="0" applyBorder="1" applyAlignment="1">
      <alignment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9" xfId="0" applyFont="1" applyBorder="1" applyAlignment="1">
      <alignment wrapText="1"/>
    </xf>
    <xf numFmtId="0" fontId="8" fillId="0" borderId="13" xfId="0" applyFont="1" applyBorder="1" applyAlignment="1">
      <alignment vertical="center" wrapText="1"/>
    </xf>
    <xf numFmtId="0" fontId="8" fillId="0" borderId="15" xfId="0" applyFont="1" applyBorder="1" applyAlignment="1">
      <alignment horizontal="center" vertical="center" wrapText="1"/>
    </xf>
    <xf numFmtId="0" fontId="0" fillId="0" borderId="0" xfId="0" applyAlignment="1">
      <alignment horizontal="center" vertical="center"/>
    </xf>
    <xf numFmtId="0" fontId="8" fillId="0" borderId="13" xfId="0" applyFont="1" applyBorder="1" applyAlignment="1">
      <alignment horizontal="center" vertical="center" wrapText="1"/>
    </xf>
    <xf numFmtId="0" fontId="8" fillId="0" borderId="13" xfId="0" applyFont="1" applyBorder="1" applyAlignment="1">
      <alignment wrapText="1"/>
    </xf>
    <xf numFmtId="0" fontId="3" fillId="0" borderId="0" xfId="0" applyFont="1" applyAlignment="1">
      <alignment horizontal="center" vertical="center"/>
    </xf>
    <xf numFmtId="166" fontId="3" fillId="0" borderId="0" xfId="0" applyNumberFormat="1" applyFont="1" applyAlignment="1">
      <alignment horizontal="center" vertical="top"/>
    </xf>
    <xf numFmtId="166" fontId="0" fillId="0" borderId="0" xfId="0" applyNumberFormat="1" applyAlignment="1">
      <alignment horizontal="center" vertical="top"/>
    </xf>
    <xf numFmtId="0" fontId="3" fillId="0" borderId="3" xfId="0" applyFont="1" applyBorder="1" applyAlignment="1">
      <alignment horizontal="center" vertical="center" wrapText="1"/>
    </xf>
    <xf numFmtId="0" fontId="0" fillId="0" borderId="0" xfId="0" applyAlignment="1">
      <alignment wrapText="1"/>
    </xf>
    <xf numFmtId="0" fontId="8" fillId="0" borderId="0" xfId="0" applyFont="1" applyAlignment="1">
      <alignmen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4" fillId="2" borderId="6" xfId="0" applyFont="1" applyFill="1" applyBorder="1" applyAlignment="1">
      <alignment horizontal="center" wrapText="1"/>
    </xf>
    <xf numFmtId="0" fontId="4" fillId="3" borderId="17" xfId="0" applyFont="1" applyFill="1" applyBorder="1" applyAlignment="1">
      <alignment horizontal="center" wrapText="1"/>
    </xf>
    <xf numFmtId="0" fontId="4" fillId="3" borderId="2" xfId="0" applyFont="1" applyFill="1" applyBorder="1" applyAlignment="1">
      <alignment horizontal="center" wrapText="1"/>
    </xf>
    <xf numFmtId="0" fontId="4" fillId="0" borderId="0" xfId="0" applyFont="1" applyAlignment="1">
      <alignment wrapText="1"/>
    </xf>
    <xf numFmtId="0" fontId="3" fillId="0" borderId="0" xfId="0" applyFont="1" applyAlignment="1">
      <alignment wrapText="1"/>
    </xf>
    <xf numFmtId="165" fontId="8" fillId="0" borderId="9" xfId="0" applyNumberFormat="1" applyFont="1" applyBorder="1" applyAlignment="1">
      <alignment horizontal="center" vertical="center" wrapText="1"/>
    </xf>
    <xf numFmtId="0" fontId="8" fillId="0" borderId="15" xfId="0" applyFont="1" applyBorder="1" applyAlignment="1">
      <alignment wrapText="1"/>
    </xf>
    <xf numFmtId="0" fontId="0" fillId="0" borderId="9" xfId="0" applyBorder="1" applyAlignment="1">
      <alignment wrapText="1"/>
    </xf>
    <xf numFmtId="165" fontId="8" fillId="0" borderId="13" xfId="0" applyNumberFormat="1" applyFont="1" applyBorder="1" applyAlignment="1">
      <alignment horizontal="center" vertical="center" wrapText="1"/>
    </xf>
    <xf numFmtId="0" fontId="0" fillId="0" borderId="13" xfId="0" applyBorder="1" applyAlignment="1">
      <alignment wrapText="1"/>
    </xf>
    <xf numFmtId="165" fontId="8" fillId="0" borderId="1" xfId="0" applyNumberFormat="1" applyFont="1" applyBorder="1" applyAlignment="1">
      <alignment horizontal="center" vertical="center" wrapText="1"/>
    </xf>
    <xf numFmtId="0" fontId="0" fillId="0" borderId="21" xfId="0" applyBorder="1" applyAlignment="1">
      <alignment wrapText="1"/>
    </xf>
    <xf numFmtId="165" fontId="8" fillId="0" borderId="15" xfId="0" applyNumberFormat="1" applyFont="1" applyBorder="1" applyAlignment="1">
      <alignment horizontal="center" vertical="center" wrapText="1"/>
    </xf>
    <xf numFmtId="0" fontId="4" fillId="14" borderId="4" xfId="0" applyFont="1" applyFill="1" applyBorder="1" applyAlignment="1">
      <alignment horizontal="center" vertical="center" wrapText="1"/>
    </xf>
    <xf numFmtId="0" fontId="3" fillId="0" borderId="13" xfId="0" applyFont="1" applyBorder="1" applyAlignment="1">
      <alignment wrapText="1"/>
    </xf>
    <xf numFmtId="165" fontId="12" fillId="0" borderId="9"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0" fillId="0" borderId="0" xfId="0" applyAlignment="1">
      <alignment horizontal="left" wrapText="1"/>
    </xf>
    <xf numFmtId="0" fontId="11" fillId="0" borderId="0" xfId="0" applyFont="1" applyAlignment="1">
      <alignment wrapText="1"/>
    </xf>
    <xf numFmtId="0" fontId="3" fillId="0" borderId="26" xfId="0" applyFont="1" applyBorder="1" applyAlignment="1">
      <alignment horizontal="center" vertical="center" wrapText="1"/>
    </xf>
    <xf numFmtId="0" fontId="0" fillId="0" borderId="29" xfId="0" applyBorder="1" applyAlignment="1">
      <alignment horizontal="center" vertical="center" wrapText="1"/>
    </xf>
    <xf numFmtId="0" fontId="3"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vertical="center" wrapText="1"/>
    </xf>
    <xf numFmtId="0" fontId="8" fillId="0" borderId="11" xfId="0" applyFont="1" applyBorder="1" applyAlignment="1">
      <alignment vertical="center" wrapText="1"/>
    </xf>
    <xf numFmtId="165" fontId="8" fillId="0" borderId="11" xfId="0" applyNumberFormat="1" applyFont="1" applyBorder="1" applyAlignment="1">
      <alignment horizontal="center" vertical="center" wrapText="1"/>
    </xf>
    <xf numFmtId="0" fontId="8" fillId="0" borderId="1" xfId="0" applyFont="1" applyBorder="1" applyAlignment="1">
      <alignment wrapText="1"/>
    </xf>
    <xf numFmtId="164" fontId="8" fillId="0" borderId="0" xfId="0" applyNumberFormat="1" applyFont="1" applyAlignment="1">
      <alignment wrapText="1"/>
    </xf>
    <xf numFmtId="165" fontId="8" fillId="0" borderId="25"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8" fillId="0" borderId="33" xfId="0" applyFont="1" applyBorder="1" applyAlignment="1">
      <alignment horizontal="left" vertical="center" wrapText="1"/>
    </xf>
    <xf numFmtId="0" fontId="8" fillId="0" borderId="33" xfId="0" applyFont="1" applyBorder="1" applyAlignment="1">
      <alignment wrapText="1"/>
    </xf>
    <xf numFmtId="0" fontId="8" fillId="0" borderId="33" xfId="0" applyFont="1" applyBorder="1" applyAlignment="1">
      <alignment horizontal="center" vertical="center" wrapText="1"/>
    </xf>
    <xf numFmtId="165" fontId="0" fillId="0" borderId="33" xfId="0" applyNumberFormat="1" applyBorder="1" applyAlignment="1">
      <alignment horizontal="center" vertical="center" wrapText="1"/>
    </xf>
    <xf numFmtId="165" fontId="8" fillId="0" borderId="33" xfId="0" applyNumberFormat="1" applyFont="1" applyBorder="1" applyAlignment="1">
      <alignment horizontal="center" vertical="center" wrapText="1"/>
    </xf>
    <xf numFmtId="165" fontId="15" fillId="0" borderId="9"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5" fillId="0" borderId="9" xfId="0" applyFont="1" applyBorder="1" applyAlignment="1">
      <alignment wrapText="1"/>
    </xf>
    <xf numFmtId="165" fontId="15" fillId="0" borderId="1" xfId="0" applyNumberFormat="1" applyFont="1" applyBorder="1" applyAlignment="1">
      <alignment horizontal="center" vertical="center" wrapText="1"/>
    </xf>
    <xf numFmtId="0" fontId="0" fillId="0" borderId="0" xfId="0" applyAlignment="1">
      <alignment horizontal="center" wrapText="1"/>
    </xf>
    <xf numFmtId="0" fontId="20" fillId="0" borderId="9" xfId="0" applyFont="1" applyBorder="1" applyAlignment="1">
      <alignment horizontal="center" vertical="center" wrapText="1"/>
    </xf>
    <xf numFmtId="0" fontId="20" fillId="0" borderId="9" xfId="0" applyFont="1" applyBorder="1" applyAlignment="1">
      <alignment vertical="center" wrapText="1"/>
    </xf>
    <xf numFmtId="165" fontId="20" fillId="0" borderId="9" xfId="0" applyNumberFormat="1" applyFont="1" applyBorder="1" applyAlignment="1">
      <alignment horizontal="center" vertical="center" wrapText="1"/>
    </xf>
    <xf numFmtId="165" fontId="20" fillId="0" borderId="1" xfId="0" applyNumberFormat="1" applyFont="1" applyBorder="1" applyAlignment="1">
      <alignment horizontal="center" vertical="center" wrapText="1"/>
    </xf>
    <xf numFmtId="0" fontId="20" fillId="0" borderId="0" xfId="0" applyFont="1" applyAlignment="1">
      <alignment wrapText="1"/>
    </xf>
    <xf numFmtId="0" fontId="20" fillId="0" borderId="9" xfId="0" applyFont="1" applyBorder="1" applyAlignment="1">
      <alignment wrapText="1"/>
    </xf>
    <xf numFmtId="0" fontId="20" fillId="0" borderId="1" xfId="0" applyFont="1" applyBorder="1" applyAlignment="1">
      <alignment vertical="center" wrapText="1"/>
    </xf>
    <xf numFmtId="0" fontId="4" fillId="2" borderId="8" xfId="0" applyFont="1" applyFill="1" applyBorder="1" applyAlignment="1">
      <alignment horizontal="center" wrapText="1"/>
    </xf>
    <xf numFmtId="0" fontId="4" fillId="2" borderId="7" xfId="0" applyFont="1" applyFill="1" applyBorder="1" applyAlignment="1">
      <alignment horizontal="center" wrapText="1"/>
    </xf>
    <xf numFmtId="0" fontId="4" fillId="3" borderId="1" xfId="0" applyFont="1" applyFill="1" applyBorder="1" applyAlignment="1">
      <alignment horizontal="center" wrapText="1"/>
    </xf>
    <xf numFmtId="0" fontId="4" fillId="3" borderId="17" xfId="0" applyFont="1" applyFill="1" applyBorder="1" applyAlignment="1">
      <alignment horizontal="center"/>
    </xf>
    <xf numFmtId="0" fontId="4" fillId="4" borderId="11" xfId="0" applyFont="1" applyFill="1" applyBorder="1" applyAlignment="1">
      <alignment horizontal="left" wrapText="1"/>
    </xf>
    <xf numFmtId="0" fontId="4" fillId="4" borderId="10" xfId="0" applyFont="1" applyFill="1" applyBorder="1" applyAlignment="1">
      <alignment horizontal="center" wrapText="1"/>
    </xf>
    <xf numFmtId="0" fontId="4" fillId="4" borderId="12" xfId="0" applyFont="1" applyFill="1" applyBorder="1" applyAlignment="1">
      <alignment horizontal="center" wrapText="1"/>
    </xf>
    <xf numFmtId="0" fontId="0" fillId="0" borderId="13" xfId="0" applyBorder="1" applyAlignment="1">
      <alignment vertical="center" wrapText="1"/>
    </xf>
    <xf numFmtId="0" fontId="3" fillId="0" borderId="6" xfId="0" applyFont="1" applyBorder="1" applyAlignment="1">
      <alignment wrapText="1"/>
    </xf>
    <xf numFmtId="0" fontId="8" fillId="0" borderId="25" xfId="0" applyFont="1" applyBorder="1" applyAlignment="1">
      <alignment wrapText="1"/>
    </xf>
    <xf numFmtId="0" fontId="11" fillId="0" borderId="9" xfId="0" applyFont="1" applyBorder="1" applyAlignment="1">
      <alignment wrapText="1"/>
    </xf>
    <xf numFmtId="0" fontId="0" fillId="0" borderId="9" xfId="0" applyBorder="1" applyAlignment="1">
      <alignment horizontal="center" vertical="center" wrapText="1"/>
    </xf>
    <xf numFmtId="0" fontId="8" fillId="0" borderId="24" xfId="0" applyFont="1" applyBorder="1" applyAlignment="1">
      <alignment wrapText="1"/>
    </xf>
    <xf numFmtId="0" fontId="0" fillId="0" borderId="24" xfId="0" applyBorder="1" applyAlignment="1">
      <alignment wrapText="1"/>
    </xf>
    <xf numFmtId="0" fontId="0" fillId="0" borderId="33" xfId="0" applyBorder="1" applyAlignment="1">
      <alignment vertical="center" wrapText="1"/>
    </xf>
    <xf numFmtId="0" fontId="3" fillId="0" borderId="33" xfId="0" applyFont="1" applyBorder="1" applyAlignment="1">
      <alignment horizontal="center" vertical="center" wrapText="1"/>
    </xf>
    <xf numFmtId="0" fontId="0" fillId="0" borderId="33" xfId="0" applyBorder="1" applyAlignment="1">
      <alignment horizontal="center" vertical="center" wrapText="1"/>
    </xf>
    <xf numFmtId="0" fontId="7" fillId="12" borderId="33" xfId="0" applyFont="1" applyFill="1" applyBorder="1" applyAlignment="1">
      <alignment horizontal="left" wrapText="1"/>
    </xf>
    <xf numFmtId="0" fontId="7" fillId="12" borderId="33" xfId="0" applyFont="1" applyFill="1" applyBorder="1" applyAlignment="1">
      <alignment horizontal="center" vertical="center" wrapText="1"/>
    </xf>
    <xf numFmtId="0" fontId="7" fillId="12" borderId="33" xfId="0" applyFont="1" applyFill="1" applyBorder="1" applyAlignment="1">
      <alignment vertical="center" wrapText="1"/>
    </xf>
    <xf numFmtId="0" fontId="7" fillId="12" borderId="33" xfId="0" applyFont="1" applyFill="1" applyBorder="1" applyAlignment="1">
      <alignment horizontal="left" vertical="center" wrapText="1"/>
    </xf>
    <xf numFmtId="49" fontId="10" fillId="11" borderId="33" xfId="0" applyNumberFormat="1" applyFont="1" applyFill="1" applyBorder="1" applyAlignment="1">
      <alignment horizontal="left" wrapText="1"/>
    </xf>
    <xf numFmtId="0" fontId="8" fillId="0" borderId="33" xfId="0" applyFont="1" applyBorder="1" applyAlignment="1">
      <alignment vertical="center" wrapText="1"/>
    </xf>
    <xf numFmtId="6" fontId="8" fillId="0" borderId="33" xfId="0" applyNumberFormat="1" applyFont="1" applyBorder="1" applyAlignment="1">
      <alignment horizontal="left" vertical="center" wrapText="1"/>
    </xf>
    <xf numFmtId="0" fontId="11" fillId="0" borderId="33" xfId="0" applyFont="1" applyBorder="1" applyAlignment="1">
      <alignment wrapText="1"/>
    </xf>
    <xf numFmtId="165" fontId="0" fillId="7" borderId="33" xfId="0" applyNumberFormat="1" applyFill="1" applyBorder="1" applyAlignment="1">
      <alignment horizontal="center" vertical="center" wrapText="1"/>
    </xf>
    <xf numFmtId="0" fontId="0" fillId="0" borderId="11" xfId="0" applyBorder="1" applyAlignment="1">
      <alignment vertical="center" wrapText="1"/>
    </xf>
    <xf numFmtId="49" fontId="4" fillId="14" borderId="4" xfId="0" applyNumberFormat="1" applyFont="1" applyFill="1" applyBorder="1" applyAlignment="1">
      <alignment horizontal="center" vertical="center" wrapText="1"/>
    </xf>
    <xf numFmtId="49" fontId="8" fillId="0" borderId="13"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20" fillId="0" borderId="9" xfId="0" applyNumberFormat="1" applyFont="1" applyBorder="1" applyAlignment="1">
      <alignment horizontal="center" vertical="center" wrapText="1"/>
    </xf>
    <xf numFmtId="49" fontId="8" fillId="0" borderId="33" xfId="0" applyNumberFormat="1" applyFont="1" applyBorder="1" applyAlignment="1">
      <alignment horizontal="center" vertical="center" wrapText="1"/>
    </xf>
    <xf numFmtId="0" fontId="8" fillId="0" borderId="33" xfId="0" applyFont="1" applyBorder="1" applyAlignment="1">
      <alignment horizontal="center" wrapText="1"/>
    </xf>
    <xf numFmtId="0" fontId="8" fillId="0" borderId="0" xfId="0" applyFont="1" applyAlignment="1">
      <alignment horizontal="center" wrapText="1"/>
    </xf>
    <xf numFmtId="0" fontId="22" fillId="0" borderId="9" xfId="0" applyFont="1" applyBorder="1" applyAlignment="1">
      <alignment horizontal="center" vertical="center" wrapText="1"/>
    </xf>
    <xf numFmtId="167" fontId="8" fillId="0" borderId="9" xfId="0" applyNumberFormat="1" applyFont="1" applyBorder="1" applyAlignment="1">
      <alignment vertical="center" wrapText="1"/>
    </xf>
    <xf numFmtId="167" fontId="20" fillId="0" borderId="9" xfId="0" applyNumberFormat="1" applyFont="1" applyBorder="1" applyAlignment="1">
      <alignment vertical="center" wrapText="1"/>
    </xf>
    <xf numFmtId="0" fontId="4" fillId="3" borderId="17" xfId="0" applyFont="1" applyFill="1" applyBorder="1" applyAlignment="1">
      <alignment horizontal="center" vertical="center"/>
    </xf>
    <xf numFmtId="0" fontId="0" fillId="0" borderId="0" xfId="0" applyAlignment="1">
      <alignment vertical="top" wrapText="1"/>
    </xf>
    <xf numFmtId="0" fontId="0" fillId="0" borderId="0" xfId="0" applyAlignment="1">
      <alignment horizontal="center" vertical="top"/>
    </xf>
    <xf numFmtId="0" fontId="7" fillId="0" borderId="2" xfId="0" applyFont="1" applyBorder="1" applyAlignment="1">
      <alignment horizontal="left" vertical="center" wrapText="1"/>
    </xf>
    <xf numFmtId="165" fontId="23" fillId="0" borderId="9" xfId="0" applyNumberFormat="1" applyFont="1" applyBorder="1" applyAlignment="1">
      <alignment horizontal="center" vertical="center" wrapText="1"/>
    </xf>
    <xf numFmtId="165" fontId="22" fillId="0" borderId="9" xfId="0" applyNumberFormat="1" applyFont="1" applyBorder="1" applyAlignment="1">
      <alignment horizontal="center" vertical="center" wrapText="1"/>
    </xf>
    <xf numFmtId="49" fontId="22" fillId="0" borderId="15" xfId="0" applyNumberFormat="1" applyFont="1" applyBorder="1" applyAlignment="1">
      <alignment horizontal="center" vertical="center" wrapText="1"/>
    </xf>
    <xf numFmtId="0" fontId="0" fillId="0" borderId="0" xfId="0" applyAlignment="1">
      <alignment horizontal="left" vertical="top"/>
    </xf>
    <xf numFmtId="167" fontId="20" fillId="0" borderId="9" xfId="0" applyNumberFormat="1" applyFont="1" applyBorder="1" applyAlignment="1">
      <alignment horizontal="center" vertical="center" wrapText="1"/>
    </xf>
    <xf numFmtId="0" fontId="26" fillId="0" borderId="9" xfId="0" applyFont="1" applyBorder="1" applyAlignment="1">
      <alignment vertical="center" wrapText="1"/>
    </xf>
    <xf numFmtId="167" fontId="26" fillId="0" borderId="9" xfId="0" applyNumberFormat="1" applyFont="1" applyBorder="1" applyAlignment="1">
      <alignment vertical="center" wrapText="1"/>
    </xf>
    <xf numFmtId="167" fontId="22" fillId="0" borderId="9" xfId="0" applyNumberFormat="1" applyFont="1" applyBorder="1" applyAlignment="1">
      <alignment vertical="center" wrapText="1"/>
    </xf>
    <xf numFmtId="49" fontId="26" fillId="0" borderId="9" xfId="0" applyNumberFormat="1" applyFont="1" applyBorder="1" applyAlignment="1">
      <alignment horizontal="center" vertical="center" wrapText="1"/>
    </xf>
    <xf numFmtId="49" fontId="18" fillId="12" borderId="55" xfId="0" applyNumberFormat="1" applyFont="1" applyFill="1" applyBorder="1" applyAlignment="1">
      <alignment horizontal="center" vertical="center" wrapText="1"/>
    </xf>
    <xf numFmtId="49" fontId="18" fillId="0" borderId="55" xfId="0" applyNumberFormat="1" applyFont="1" applyBorder="1" applyAlignment="1">
      <alignment horizontal="center" vertical="center" wrapText="1"/>
    </xf>
    <xf numFmtId="0" fontId="19" fillId="12" borderId="55" xfId="0" applyFont="1" applyFill="1" applyBorder="1" applyAlignment="1">
      <alignment horizontal="center" vertical="center" wrapText="1"/>
    </xf>
    <xf numFmtId="0" fontId="7" fillId="12" borderId="21" xfId="0" applyFont="1" applyFill="1" applyBorder="1" applyAlignment="1">
      <alignment horizontal="left" vertical="center" wrapText="1"/>
    </xf>
    <xf numFmtId="0" fontId="24" fillId="0" borderId="9" xfId="0" applyFont="1" applyBorder="1" applyAlignment="1">
      <alignment vertical="center" wrapText="1"/>
    </xf>
    <xf numFmtId="0" fontId="25" fillId="0" borderId="9" xfId="0" applyFont="1" applyBorder="1" applyAlignment="1">
      <alignment vertical="center" wrapText="1"/>
    </xf>
    <xf numFmtId="0" fontId="0" fillId="0" borderId="0" xfId="0" applyAlignment="1">
      <alignment vertical="center" wrapText="1"/>
    </xf>
    <xf numFmtId="49" fontId="27" fillId="12" borderId="33" xfId="0" applyNumberFormat="1" applyFont="1" applyFill="1" applyBorder="1" applyAlignment="1">
      <alignment horizontal="left" vertical="center" wrapText="1"/>
    </xf>
    <xf numFmtId="49" fontId="27" fillId="12" borderId="33" xfId="0" applyNumberFormat="1" applyFont="1" applyFill="1" applyBorder="1" applyAlignment="1">
      <alignment horizontal="center" vertical="center" wrapText="1"/>
    </xf>
    <xf numFmtId="14" fontId="27" fillId="12" borderId="33" xfId="0" applyNumberFormat="1" applyFont="1" applyFill="1" applyBorder="1" applyAlignment="1">
      <alignment horizontal="center" vertical="center" wrapText="1"/>
    </xf>
    <xf numFmtId="16" fontId="27" fillId="12" borderId="33" xfId="0" applyNumberFormat="1" applyFont="1" applyFill="1" applyBorder="1" applyAlignment="1">
      <alignment horizontal="center" vertical="center" wrapText="1"/>
    </xf>
    <xf numFmtId="0" fontId="27" fillId="12" borderId="33" xfId="0" applyFont="1" applyFill="1" applyBorder="1" applyAlignment="1">
      <alignment vertical="center" wrapText="1"/>
    </xf>
    <xf numFmtId="165" fontId="27" fillId="12" borderId="33" xfId="0" applyNumberFormat="1" applyFont="1" applyFill="1" applyBorder="1" applyAlignment="1">
      <alignment horizontal="center" vertical="center" wrapText="1"/>
    </xf>
    <xf numFmtId="165" fontId="28" fillId="12" borderId="33" xfId="0" applyNumberFormat="1" applyFont="1" applyFill="1" applyBorder="1" applyAlignment="1">
      <alignment horizontal="center" vertical="center" wrapText="1"/>
    </xf>
    <xf numFmtId="49" fontId="28" fillId="12" borderId="33" xfId="0" applyNumberFormat="1" applyFont="1" applyFill="1" applyBorder="1" applyAlignment="1">
      <alignment horizontal="center" vertical="center" wrapText="1"/>
    </xf>
    <xf numFmtId="0" fontId="29" fillId="12" borderId="33" xfId="0" applyFont="1" applyFill="1" applyBorder="1" applyAlignment="1">
      <alignment vertical="center" wrapText="1"/>
    </xf>
    <xf numFmtId="0" fontId="28" fillId="12" borderId="33" xfId="0" applyFont="1" applyFill="1" applyBorder="1" applyAlignment="1">
      <alignment wrapText="1"/>
    </xf>
    <xf numFmtId="0" fontId="28" fillId="12" borderId="0" xfId="0" applyFont="1" applyFill="1" applyAlignment="1">
      <alignment wrapText="1"/>
    </xf>
    <xf numFmtId="0" fontId="29" fillId="12" borderId="0" xfId="0" applyFont="1" applyFill="1" applyAlignment="1">
      <alignment wrapText="1"/>
    </xf>
    <xf numFmtId="0" fontId="30" fillId="23" borderId="61" xfId="0" applyFont="1" applyFill="1" applyBorder="1" applyAlignment="1">
      <alignment horizontal="center"/>
    </xf>
    <xf numFmtId="0" fontId="30" fillId="23" borderId="62" xfId="0" applyFont="1" applyFill="1" applyBorder="1" applyAlignment="1">
      <alignment horizontal="center"/>
    </xf>
    <xf numFmtId="0" fontId="30" fillId="23" borderId="62" xfId="0" applyFont="1" applyFill="1" applyBorder="1"/>
    <xf numFmtId="0" fontId="30" fillId="23" borderId="64" xfId="0" applyFont="1" applyFill="1" applyBorder="1" applyAlignment="1">
      <alignment horizontal="center"/>
    </xf>
    <xf numFmtId="0" fontId="2" fillId="0" borderId="0" xfId="0" applyFont="1"/>
    <xf numFmtId="0" fontId="31" fillId="0" borderId="21" xfId="0" applyFont="1" applyBorder="1" applyAlignment="1">
      <alignment horizontal="left" vertical="center" wrapText="1"/>
    </xf>
    <xf numFmtId="0" fontId="10" fillId="0" borderId="50" xfId="0" applyFont="1" applyBorder="1" applyAlignment="1">
      <alignment horizontal="left" vertical="center" wrapText="1"/>
    </xf>
    <xf numFmtId="0" fontId="31" fillId="10" borderId="55" xfId="0" applyFont="1" applyFill="1" applyBorder="1" applyAlignment="1">
      <alignment horizontal="left" vertical="center" wrapText="1"/>
    </xf>
    <xf numFmtId="0" fontId="31" fillId="10" borderId="50" xfId="0" applyFont="1" applyFill="1" applyBorder="1" applyAlignment="1">
      <alignment horizontal="left" vertical="center" wrapText="1"/>
    </xf>
    <xf numFmtId="0" fontId="31" fillId="0" borderId="55" xfId="0" applyFont="1" applyBorder="1" applyAlignment="1">
      <alignment horizontal="left" vertical="center" wrapText="1"/>
    </xf>
    <xf numFmtId="0" fontId="31" fillId="0" borderId="63" xfId="0" applyFont="1" applyBorder="1" applyAlignment="1">
      <alignment horizontal="left" vertical="center" wrapText="1"/>
    </xf>
    <xf numFmtId="0" fontId="19" fillId="0" borderId="21" xfId="0" applyFont="1" applyBorder="1" applyAlignment="1">
      <alignment horizontal="left" vertical="center" wrapText="1"/>
    </xf>
    <xf numFmtId="0" fontId="31" fillId="23" borderId="50" xfId="0" applyFont="1" applyFill="1" applyBorder="1" applyAlignment="1">
      <alignment horizontal="left" vertical="center" wrapText="1"/>
    </xf>
    <xf numFmtId="0" fontId="31" fillId="0" borderId="50" xfId="0" applyFont="1" applyBorder="1" applyAlignment="1">
      <alignment horizontal="left" vertical="center" wrapText="1"/>
    </xf>
    <xf numFmtId="0" fontId="31" fillId="10" borderId="53" xfId="0" applyFont="1" applyFill="1" applyBorder="1" applyAlignment="1">
      <alignment horizontal="left" vertical="center" wrapText="1"/>
    </xf>
    <xf numFmtId="0" fontId="31" fillId="23" borderId="0" xfId="0" applyFont="1" applyFill="1" applyAlignment="1">
      <alignment horizontal="left" vertical="center" wrapText="1"/>
    </xf>
    <xf numFmtId="0" fontId="31" fillId="10" borderId="21" xfId="0" applyFont="1" applyFill="1" applyBorder="1" applyAlignment="1">
      <alignment horizontal="left" vertical="center" wrapText="1"/>
    </xf>
    <xf numFmtId="0" fontId="31" fillId="0" borderId="54" xfId="0" applyFont="1" applyBorder="1" applyAlignment="1">
      <alignment horizontal="left" vertical="center" wrapText="1"/>
    </xf>
    <xf numFmtId="0" fontId="31" fillId="0" borderId="53" xfId="0" applyFont="1" applyBorder="1" applyAlignment="1">
      <alignment horizontal="left" vertical="center" wrapText="1"/>
    </xf>
    <xf numFmtId="0" fontId="2" fillId="23" borderId="0" xfId="0" applyFont="1" applyFill="1"/>
    <xf numFmtId="166" fontId="0" fillId="0" borderId="0" xfId="0" applyNumberFormat="1" applyAlignment="1">
      <alignment horizontal="left" vertical="top"/>
    </xf>
    <xf numFmtId="0" fontId="0" fillId="0" borderId="0" xfId="0" applyAlignment="1">
      <alignment horizontal="left" vertical="top" wrapText="1"/>
    </xf>
    <xf numFmtId="0" fontId="10" fillId="12" borderId="57" xfId="0" applyFont="1" applyFill="1" applyBorder="1" applyAlignment="1">
      <alignment horizontal="left" vertical="center" wrapText="1"/>
    </xf>
    <xf numFmtId="0" fontId="10" fillId="0" borderId="57" xfId="0" applyFont="1" applyBorder="1" applyAlignment="1">
      <alignment horizontal="left" vertical="center" wrapText="1"/>
    </xf>
    <xf numFmtId="165" fontId="22" fillId="11" borderId="13" xfId="0" applyNumberFormat="1" applyFont="1" applyFill="1" applyBorder="1" applyAlignment="1">
      <alignment horizontal="center" vertical="center" wrapText="1"/>
    </xf>
    <xf numFmtId="167" fontId="8" fillId="0" borderId="9" xfId="0" applyNumberFormat="1" applyFont="1" applyBorder="1" applyAlignment="1">
      <alignment horizontal="center" vertical="center" wrapText="1"/>
    </xf>
    <xf numFmtId="0" fontId="7" fillId="0" borderId="33" xfId="0" applyFont="1" applyBorder="1" applyAlignment="1">
      <alignment horizontal="left" vertical="center" wrapText="1"/>
    </xf>
    <xf numFmtId="0" fontId="12" fillId="0" borderId="0" xfId="0" applyFont="1" applyAlignment="1">
      <alignment horizontal="left" wrapText="1"/>
    </xf>
    <xf numFmtId="0" fontId="33" fillId="0" borderId="2" xfId="0" applyFont="1" applyBorder="1" applyAlignment="1">
      <alignment horizontal="left" vertical="center" wrapText="1"/>
    </xf>
    <xf numFmtId="0" fontId="34" fillId="0" borderId="0" xfId="0" applyFont="1" applyAlignment="1">
      <alignment horizontal="left" wrapText="1"/>
    </xf>
    <xf numFmtId="165" fontId="32" fillId="0" borderId="9" xfId="0" applyNumberFormat="1" applyFont="1" applyBorder="1" applyAlignment="1">
      <alignment horizontal="center" vertical="center" wrapText="1"/>
    </xf>
    <xf numFmtId="165" fontId="32" fillId="0" borderId="13"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165" fontId="32" fillId="0" borderId="1" xfId="0" applyNumberFormat="1" applyFont="1" applyBorder="1" applyAlignment="1">
      <alignment horizontal="center" vertical="center" wrapText="1"/>
    </xf>
    <xf numFmtId="169" fontId="33" fillId="0" borderId="9" xfId="0" applyNumberFormat="1" applyFont="1" applyBorder="1" applyAlignment="1">
      <alignment horizontal="center" vertical="center" wrapText="1"/>
    </xf>
    <xf numFmtId="0" fontId="22" fillId="0" borderId="15" xfId="0" applyFont="1" applyBorder="1" applyAlignment="1">
      <alignment horizontal="center" vertical="center" wrapText="1"/>
    </xf>
    <xf numFmtId="44" fontId="4" fillId="3" borderId="17" xfId="3" applyFont="1" applyFill="1" applyBorder="1" applyAlignment="1">
      <alignment horizontal="center" wrapText="1"/>
    </xf>
    <xf numFmtId="9" fontId="4" fillId="3" borderId="1" xfId="4" applyFont="1" applyFill="1" applyBorder="1" applyAlignment="1">
      <alignment horizontal="left" wrapText="1"/>
    </xf>
    <xf numFmtId="9" fontId="0" fillId="0" borderId="0" xfId="4" applyFont="1" applyAlignment="1">
      <alignment wrapText="1"/>
    </xf>
    <xf numFmtId="9" fontId="7" fillId="12" borderId="33" xfId="4" applyFont="1" applyFill="1" applyBorder="1" applyAlignment="1">
      <alignment horizontal="center" vertical="center" wrapText="1"/>
    </xf>
    <xf numFmtId="9" fontId="27" fillId="12" borderId="33" xfId="4" applyFont="1" applyFill="1" applyBorder="1" applyAlignment="1">
      <alignment horizontal="center" vertical="center" wrapText="1"/>
    </xf>
    <xf numFmtId="0" fontId="0" fillId="0" borderId="21" xfId="0" applyBorder="1"/>
    <xf numFmtId="167" fontId="4" fillId="3" borderId="17" xfId="0" applyNumberFormat="1" applyFont="1" applyFill="1" applyBorder="1" applyAlignment="1">
      <alignment horizontal="center" wrapText="1"/>
    </xf>
    <xf numFmtId="167" fontId="0" fillId="0" borderId="0" xfId="0" applyNumberFormat="1" applyAlignment="1">
      <alignment wrapText="1"/>
    </xf>
    <xf numFmtId="167" fontId="7" fillId="12" borderId="33" xfId="0" applyNumberFormat="1" applyFont="1" applyFill="1" applyBorder="1" applyAlignment="1">
      <alignment horizontal="center" vertical="center" wrapText="1"/>
    </xf>
    <xf numFmtId="0" fontId="20" fillId="8" borderId="9"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49"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0" fontId="2" fillId="0" borderId="0" xfId="0" applyFont="1" applyAlignment="1">
      <alignment horizontal="center"/>
    </xf>
    <xf numFmtId="0" fontId="20" fillId="0" borderId="24" xfId="0" applyFont="1" applyBorder="1" applyAlignment="1">
      <alignment vertical="center" wrapText="1"/>
    </xf>
    <xf numFmtId="0" fontId="20" fillId="0" borderId="0" xfId="0" applyFont="1" applyAlignment="1">
      <alignment horizontal="center" vertical="center" wrapText="1"/>
    </xf>
    <xf numFmtId="165" fontId="20" fillId="0" borderId="25" xfId="0" applyNumberFormat="1" applyFont="1" applyBorder="1" applyAlignment="1">
      <alignment horizontal="center" vertical="center" wrapText="1"/>
    </xf>
    <xf numFmtId="165" fontId="20" fillId="0" borderId="24" xfId="0" applyNumberFormat="1" applyFont="1" applyBorder="1" applyAlignment="1">
      <alignment horizontal="center" vertical="center" wrapText="1"/>
    </xf>
    <xf numFmtId="0" fontId="20" fillId="0" borderId="23" xfId="0" applyFont="1" applyBorder="1" applyAlignment="1">
      <alignment vertical="center" wrapText="1"/>
    </xf>
    <xf numFmtId="167" fontId="20" fillId="0" borderId="13" xfId="0" applyNumberFormat="1" applyFont="1" applyBorder="1" applyAlignment="1">
      <alignment vertical="center" wrapText="1"/>
    </xf>
    <xf numFmtId="49" fontId="20" fillId="0" borderId="13" xfId="0" applyNumberFormat="1" applyFont="1" applyBorder="1" applyAlignment="1">
      <alignment horizontal="center" vertical="center" wrapText="1"/>
    </xf>
    <xf numFmtId="0" fontId="20" fillId="0" borderId="73" xfId="0" applyFont="1" applyBorder="1" applyAlignment="1">
      <alignment wrapText="1"/>
    </xf>
    <xf numFmtId="0" fontId="20" fillId="0" borderId="74" xfId="0" applyFont="1" applyBorder="1" applyAlignment="1">
      <alignment horizontal="center" vertical="center" wrapText="1"/>
    </xf>
    <xf numFmtId="0" fontId="7" fillId="12" borderId="37" xfId="0" applyFont="1" applyFill="1" applyBorder="1" applyAlignment="1">
      <alignment horizontal="center" vertical="center" wrapText="1"/>
    </xf>
    <xf numFmtId="165" fontId="0" fillId="0" borderId="70" xfId="0" applyNumberFormat="1" applyBorder="1" applyAlignment="1">
      <alignment horizontal="center" vertical="center" wrapText="1"/>
    </xf>
    <xf numFmtId="165" fontId="8" fillId="0" borderId="70" xfId="0" applyNumberFormat="1" applyFont="1" applyBorder="1" applyAlignment="1">
      <alignment horizontal="center" vertical="center" wrapText="1"/>
    </xf>
    <xf numFmtId="49" fontId="8" fillId="0" borderId="70" xfId="0" applyNumberFormat="1" applyFont="1" applyBorder="1" applyAlignment="1">
      <alignment horizontal="center" vertical="center" wrapText="1"/>
    </xf>
    <xf numFmtId="165" fontId="8" fillId="0" borderId="71" xfId="0" applyNumberFormat="1" applyFont="1" applyBorder="1" applyAlignment="1">
      <alignment horizontal="center" vertical="center" wrapText="1"/>
    </xf>
    <xf numFmtId="49" fontId="8" fillId="0" borderId="71" xfId="0" applyNumberFormat="1" applyFont="1" applyBorder="1" applyAlignment="1">
      <alignment horizontal="center" vertical="center" wrapText="1"/>
    </xf>
    <xf numFmtId="0" fontId="3" fillId="0" borderId="5" xfId="0" applyFont="1" applyBorder="1" applyAlignment="1">
      <alignment wrapText="1"/>
    </xf>
    <xf numFmtId="0" fontId="3" fillId="0" borderId="11" xfId="0" applyFont="1" applyBorder="1" applyAlignment="1">
      <alignment horizontal="center" vertical="center"/>
    </xf>
    <xf numFmtId="0" fontId="3" fillId="0" borderId="9" xfId="0" applyFont="1" applyBorder="1" applyAlignment="1">
      <alignment horizontal="center" vertical="center" wrapText="1"/>
    </xf>
    <xf numFmtId="0" fontId="3" fillId="11" borderId="5" xfId="0" applyFont="1" applyFill="1" applyBorder="1" applyAlignment="1">
      <alignment horizontal="center" vertical="center" wrapText="1"/>
    </xf>
    <xf numFmtId="165" fontId="8" fillId="12" borderId="9" xfId="0" applyNumberFormat="1" applyFont="1" applyFill="1" applyBorder="1" applyAlignment="1">
      <alignment horizontal="center" vertical="center" wrapText="1"/>
    </xf>
    <xf numFmtId="49" fontId="8" fillId="12" borderId="9" xfId="0" applyNumberFormat="1" applyFont="1" applyFill="1" applyBorder="1" applyAlignment="1">
      <alignment horizontal="center" vertical="center" wrapText="1"/>
    </xf>
    <xf numFmtId="165" fontId="0" fillId="12" borderId="33" xfId="0" applyNumberFormat="1" applyFill="1" applyBorder="1" applyAlignment="1">
      <alignment horizontal="center" vertical="center" wrapText="1"/>
    </xf>
    <xf numFmtId="165" fontId="8" fillId="12" borderId="33" xfId="0" applyNumberFormat="1" applyFont="1" applyFill="1" applyBorder="1" applyAlignment="1">
      <alignment horizontal="center" vertical="center" wrapText="1"/>
    </xf>
    <xf numFmtId="49" fontId="8" fillId="12" borderId="33" xfId="0" applyNumberFormat="1" applyFont="1" applyFill="1" applyBorder="1" applyAlignment="1">
      <alignment horizontal="center" vertical="center" wrapText="1"/>
    </xf>
    <xf numFmtId="49" fontId="20" fillId="0" borderId="15" xfId="0" applyNumberFormat="1" applyFont="1" applyBorder="1" applyAlignment="1">
      <alignment horizontal="center" vertical="center" wrapText="1"/>
    </xf>
    <xf numFmtId="0" fontId="30" fillId="23" borderId="62" xfId="0" applyFont="1" applyFill="1" applyBorder="1" applyAlignment="1">
      <alignment horizontal="center" wrapText="1"/>
    </xf>
    <xf numFmtId="0" fontId="2" fillId="0" borderId="0" xfId="0" applyFont="1" applyAlignment="1">
      <alignment wrapText="1"/>
    </xf>
    <xf numFmtId="165" fontId="8" fillId="0" borderId="58" xfId="0" applyNumberFormat="1" applyFont="1" applyBorder="1" applyAlignment="1">
      <alignment horizontal="center" vertical="center" wrapText="1"/>
    </xf>
    <xf numFmtId="0" fontId="0" fillId="0" borderId="58" xfId="0" applyBorder="1" applyAlignment="1">
      <alignment vertical="center" wrapText="1"/>
    </xf>
    <xf numFmtId="0" fontId="8" fillId="0" borderId="58" xfId="0" applyFont="1" applyBorder="1" applyAlignment="1">
      <alignment wrapText="1"/>
    </xf>
    <xf numFmtId="0" fontId="0" fillId="0" borderId="58" xfId="0" applyBorder="1" applyAlignment="1">
      <alignment wrapText="1"/>
    </xf>
    <xf numFmtId="0" fontId="7" fillId="0" borderId="9" xfId="0" applyFont="1" applyBorder="1" applyAlignment="1">
      <alignment horizontal="left" vertical="center" wrapText="1"/>
    </xf>
    <xf numFmtId="0" fontId="33" fillId="0" borderId="9" xfId="0" applyFont="1" applyBorder="1" applyAlignment="1">
      <alignment horizontal="left" vertical="center" wrapText="1"/>
    </xf>
    <xf numFmtId="0" fontId="7" fillId="15" borderId="35" xfId="0" applyFont="1" applyFill="1" applyBorder="1" applyAlignment="1">
      <alignment horizontal="center" vertical="center" wrapText="1"/>
    </xf>
    <xf numFmtId="0" fontId="7" fillId="21" borderId="33" xfId="0" applyFont="1" applyFill="1" applyBorder="1" applyAlignment="1">
      <alignment horizontal="center"/>
    </xf>
    <xf numFmtId="49" fontId="27" fillId="25" borderId="33" xfId="0" applyNumberFormat="1" applyFont="1" applyFill="1" applyBorder="1" applyAlignment="1">
      <alignment horizontal="center" vertical="center" wrapText="1"/>
    </xf>
    <xf numFmtId="0" fontId="7" fillId="21" borderId="33"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3" xfId="0" applyFont="1" applyBorder="1" applyAlignment="1">
      <alignment horizontal="left" vertical="center" wrapText="1"/>
    </xf>
    <xf numFmtId="0" fontId="10" fillId="12" borderId="33" xfId="0" applyFont="1" applyFill="1" applyBorder="1" applyAlignment="1">
      <alignment horizontal="left" vertical="center" wrapText="1"/>
    </xf>
    <xf numFmtId="0" fontId="37" fillId="0" borderId="67" xfId="2" applyFont="1" applyBorder="1" applyAlignment="1">
      <alignment horizontal="center" vertical="center" wrapText="1"/>
    </xf>
    <xf numFmtId="0" fontId="7" fillId="0" borderId="54" xfId="0" applyFont="1" applyBorder="1" applyAlignment="1">
      <alignment horizontal="center" vertical="center" wrapText="1"/>
    </xf>
    <xf numFmtId="0" fontId="7" fillId="0" borderId="9" xfId="0" applyFont="1" applyBorder="1" applyAlignment="1">
      <alignment horizontal="center" vertical="center" wrapText="1"/>
    </xf>
    <xf numFmtId="0" fontId="31" fillId="0" borderId="9"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33" xfId="0" applyFont="1" applyBorder="1" applyAlignment="1">
      <alignment horizontal="center" vertical="center"/>
    </xf>
    <xf numFmtId="0" fontId="7" fillId="19" borderId="33" xfId="0" applyFont="1" applyFill="1" applyBorder="1" applyAlignment="1">
      <alignment horizontal="left" vertical="center" wrapText="1"/>
    </xf>
    <xf numFmtId="0" fontId="7" fillId="0" borderId="48" xfId="0" applyFont="1" applyBorder="1" applyAlignment="1">
      <alignment horizontal="center" vertical="center" wrapText="1"/>
    </xf>
    <xf numFmtId="0" fontId="5" fillId="0" borderId="9" xfId="1" applyFill="1" applyBorder="1" applyAlignment="1">
      <alignment vertical="center" wrapText="1"/>
    </xf>
    <xf numFmtId="49" fontId="8" fillId="0" borderId="15"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0" fontId="31" fillId="0" borderId="12" xfId="0" applyFont="1" applyBorder="1" applyAlignment="1">
      <alignment horizontal="center" vertical="center" wrapText="1"/>
    </xf>
    <xf numFmtId="44" fontId="0" fillId="0" borderId="0" xfId="3" applyFont="1" applyAlignment="1">
      <alignment horizontal="center" wrapText="1"/>
    </xf>
    <xf numFmtId="0" fontId="20" fillId="0" borderId="68" xfId="0" applyFont="1" applyBorder="1" applyAlignment="1">
      <alignment vertical="center" wrapText="1"/>
    </xf>
    <xf numFmtId="0" fontId="20" fillId="0" borderId="73" xfId="0" applyFont="1" applyBorder="1" applyAlignment="1">
      <alignment vertical="center" wrapText="1"/>
    </xf>
    <xf numFmtId="167" fontId="20" fillId="0" borderId="77" xfId="0" applyNumberFormat="1" applyFont="1" applyBorder="1" applyAlignment="1">
      <alignment vertical="center" wrapText="1"/>
    </xf>
    <xf numFmtId="167" fontId="8" fillId="0" borderId="79" xfId="0" applyNumberFormat="1" applyFont="1" applyBorder="1" applyAlignment="1">
      <alignment vertical="center" wrapText="1"/>
    </xf>
    <xf numFmtId="167" fontId="20" fillId="0" borderId="0" xfId="0" applyNumberFormat="1" applyFont="1" applyAlignment="1">
      <alignment vertical="center" wrapText="1"/>
    </xf>
    <xf numFmtId="0" fontId="3" fillId="0" borderId="8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3" fillId="11" borderId="0" xfId="0" applyFont="1" applyFill="1" applyAlignment="1">
      <alignment horizontal="center" vertical="center" wrapText="1"/>
    </xf>
    <xf numFmtId="0" fontId="3" fillId="0" borderId="0" xfId="0" applyFont="1" applyAlignment="1">
      <alignment horizontal="center" vertical="center" wrapText="1"/>
    </xf>
    <xf numFmtId="0" fontId="3" fillId="7" borderId="0" xfId="0" applyFont="1" applyFill="1" applyAlignment="1">
      <alignment horizontal="center" vertical="center" wrapText="1"/>
    </xf>
    <xf numFmtId="49" fontId="3"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8" fillId="0" borderId="74" xfId="0" applyFont="1" applyBorder="1" applyAlignment="1">
      <alignment horizontal="center" vertical="center" wrapText="1"/>
    </xf>
    <xf numFmtId="0" fontId="20" fillId="0" borderId="81" xfId="0" applyFont="1" applyBorder="1" applyAlignment="1">
      <alignment horizontal="center" vertical="center" wrapText="1"/>
    </xf>
    <xf numFmtId="0" fontId="7" fillId="12" borderId="0" xfId="0" applyFont="1" applyFill="1" applyAlignment="1">
      <alignment horizontal="center" vertical="center" wrapText="1"/>
    </xf>
    <xf numFmtId="0" fontId="14" fillId="12" borderId="0" xfId="0" applyFont="1" applyFill="1" applyAlignment="1">
      <alignment horizontal="left" vertical="center" wrapText="1"/>
    </xf>
    <xf numFmtId="165" fontId="0" fillId="0" borderId="0" xfId="0" applyNumberFormat="1" applyAlignment="1">
      <alignment horizontal="center" vertical="center" wrapText="1"/>
    </xf>
    <xf numFmtId="9" fontId="7" fillId="12" borderId="0" xfId="4" applyFont="1" applyFill="1" applyBorder="1" applyAlignment="1">
      <alignment horizontal="center" vertical="center" wrapText="1"/>
    </xf>
    <xf numFmtId="167" fontId="7" fillId="12" borderId="0" xfId="0" applyNumberFormat="1" applyFont="1" applyFill="1" applyAlignment="1">
      <alignment horizontal="center" vertical="center" wrapText="1"/>
    </xf>
    <xf numFmtId="0" fontId="20" fillId="0" borderId="33" xfId="0" applyFont="1" applyBorder="1" applyAlignment="1">
      <alignment horizontal="center" vertical="center" wrapText="1"/>
    </xf>
    <xf numFmtId="165" fontId="0" fillId="0" borderId="71" xfId="0" applyNumberFormat="1" applyBorder="1" applyAlignment="1">
      <alignment horizontal="center" vertical="center" wrapText="1"/>
    </xf>
    <xf numFmtId="49" fontId="20" fillId="0" borderId="79" xfId="0" applyNumberFormat="1" applyFont="1" applyBorder="1" applyAlignment="1">
      <alignment horizontal="center" vertical="center" wrapText="1"/>
    </xf>
    <xf numFmtId="0" fontId="20" fillId="0" borderId="14" xfId="0" applyFont="1" applyBorder="1" applyAlignment="1">
      <alignment horizontal="center" vertical="center" wrapText="1"/>
    </xf>
    <xf numFmtId="49" fontId="6" fillId="11" borderId="0" xfId="0" applyNumberFormat="1" applyFont="1" applyFill="1" applyAlignment="1">
      <alignment horizontal="left" vertical="center" wrapText="1"/>
    </xf>
    <xf numFmtId="0" fontId="3" fillId="0" borderId="69" xfId="0" applyFont="1" applyBorder="1" applyAlignment="1">
      <alignment horizontal="center" vertical="center" wrapText="1"/>
    </xf>
    <xf numFmtId="0" fontId="8" fillId="0" borderId="70" xfId="0" applyFont="1" applyBorder="1" applyAlignment="1">
      <alignment vertical="center" wrapText="1"/>
    </xf>
    <xf numFmtId="0" fontId="7" fillId="21" borderId="37" xfId="0" applyFont="1" applyFill="1" applyBorder="1" applyAlignment="1">
      <alignment horizontal="center"/>
    </xf>
    <xf numFmtId="0" fontId="33" fillId="0" borderId="37" xfId="0" applyFont="1" applyBorder="1" applyAlignment="1">
      <alignment horizontal="left" vertical="center" wrapText="1"/>
    </xf>
    <xf numFmtId="0" fontId="7" fillId="0" borderId="37" xfId="0" applyFont="1" applyBorder="1" applyAlignment="1">
      <alignment horizontal="center" vertical="center" wrapText="1"/>
    </xf>
    <xf numFmtId="0" fontId="7" fillId="19" borderId="37" xfId="0" applyFont="1" applyFill="1" applyBorder="1" applyAlignment="1">
      <alignment horizontal="left" vertical="center" wrapText="1"/>
    </xf>
    <xf numFmtId="165" fontId="34" fillId="0" borderId="37" xfId="0" applyNumberFormat="1" applyFont="1" applyBorder="1" applyAlignment="1">
      <alignment horizontal="center" vertical="center" wrapText="1"/>
    </xf>
    <xf numFmtId="165" fontId="32" fillId="0" borderId="37" xfId="0" applyNumberFormat="1" applyFont="1" applyBorder="1" applyAlignment="1">
      <alignment horizontal="center" vertical="center" wrapText="1"/>
    </xf>
    <xf numFmtId="49" fontId="8" fillId="0" borderId="82" xfId="0" applyNumberFormat="1" applyFont="1" applyBorder="1" applyAlignment="1">
      <alignment horizontal="center" vertical="center" wrapText="1"/>
    </xf>
    <xf numFmtId="9" fontId="7" fillId="12" borderId="14" xfId="4" applyFont="1" applyFill="1" applyBorder="1" applyAlignment="1">
      <alignment horizontal="center" vertical="center" wrapText="1"/>
    </xf>
    <xf numFmtId="0" fontId="7" fillId="12" borderId="14" xfId="0" applyFont="1" applyFill="1" applyBorder="1" applyAlignment="1">
      <alignment horizontal="center" vertical="center" wrapText="1"/>
    </xf>
    <xf numFmtId="44" fontId="20" fillId="0" borderId="0" xfId="3" applyFont="1" applyBorder="1" applyAlignment="1">
      <alignment horizontal="center" vertical="center" wrapText="1"/>
    </xf>
    <xf numFmtId="165" fontId="8" fillId="12" borderId="15" xfId="0" applyNumberFormat="1" applyFont="1" applyFill="1" applyBorder="1" applyAlignment="1">
      <alignment horizontal="center" vertical="center" wrapText="1"/>
    </xf>
    <xf numFmtId="49" fontId="8" fillId="12" borderId="15" xfId="0" applyNumberFormat="1" applyFont="1" applyFill="1" applyBorder="1" applyAlignment="1">
      <alignment horizontal="center" vertical="center" wrapText="1"/>
    </xf>
    <xf numFmtId="0" fontId="31" fillId="0" borderId="11" xfId="0" applyFont="1" applyBorder="1" applyAlignment="1">
      <alignment horizontal="center" vertical="center" wrapText="1"/>
    </xf>
    <xf numFmtId="0" fontId="11" fillId="0" borderId="0" xfId="0" applyFont="1" applyAlignment="1">
      <alignment horizontal="center" vertical="center" wrapText="1"/>
    </xf>
    <xf numFmtId="165" fontId="22" fillId="0" borderId="15" xfId="0" applyNumberFormat="1"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vertical="center" wrapText="1"/>
    </xf>
    <xf numFmtId="9" fontId="6" fillId="12" borderId="0" xfId="4" applyFont="1" applyFill="1" applyBorder="1" applyAlignment="1">
      <alignment horizontal="center" vertical="center" wrapText="1"/>
    </xf>
    <xf numFmtId="0" fontId="6" fillId="12" borderId="0" xfId="0" applyFont="1" applyFill="1" applyAlignment="1">
      <alignment horizontal="center" vertical="center" wrapText="1"/>
    </xf>
    <xf numFmtId="167" fontId="6" fillId="12" borderId="0" xfId="0" applyNumberFormat="1" applyFont="1" applyFill="1" applyAlignment="1">
      <alignment horizontal="center" vertical="center" wrapText="1"/>
    </xf>
    <xf numFmtId="0" fontId="3" fillId="6" borderId="0" xfId="0" applyFont="1" applyFill="1" applyAlignment="1">
      <alignment horizontal="center" vertical="center" wrapText="1"/>
    </xf>
    <xf numFmtId="44" fontId="6" fillId="6" borderId="0" xfId="3" applyFont="1" applyFill="1" applyBorder="1" applyAlignment="1">
      <alignment vertical="center" wrapText="1"/>
    </xf>
    <xf numFmtId="0" fontId="14" fillId="0" borderId="9" xfId="0" applyFont="1" applyBorder="1" applyAlignment="1">
      <alignment horizontal="center" vertical="center" wrapText="1"/>
    </xf>
    <xf numFmtId="165" fontId="8" fillId="0" borderId="14" xfId="0" applyNumberFormat="1" applyFont="1" applyBorder="1" applyAlignment="1">
      <alignment horizontal="center" vertical="center" wrapText="1"/>
    </xf>
    <xf numFmtId="0" fontId="6" fillId="0" borderId="0" xfId="0" applyFont="1"/>
    <xf numFmtId="0" fontId="8" fillId="0" borderId="15" xfId="0" applyFont="1" applyBorder="1" applyAlignment="1">
      <alignment vertical="center" wrapText="1"/>
    </xf>
    <xf numFmtId="0" fontId="36" fillId="0" borderId="0" xfId="0" applyFont="1" applyAlignment="1">
      <alignment horizontal="center" vertical="center" wrapText="1"/>
    </xf>
    <xf numFmtId="0" fontId="17" fillId="0" borderId="0" xfId="0" applyFont="1" applyAlignment="1">
      <alignment horizontal="center" vertical="center" wrapText="1"/>
    </xf>
    <xf numFmtId="9" fontId="3" fillId="12" borderId="0" xfId="4" applyFont="1" applyFill="1" applyBorder="1" applyAlignment="1">
      <alignment horizontal="center" vertical="center" wrapText="1"/>
    </xf>
    <xf numFmtId="0" fontId="3" fillId="12" borderId="0" xfId="0" applyFont="1" applyFill="1" applyAlignment="1">
      <alignment horizontal="center" vertical="center" wrapText="1"/>
    </xf>
    <xf numFmtId="167" fontId="3" fillId="12" borderId="0" xfId="0" applyNumberFormat="1" applyFont="1" applyFill="1" applyAlignment="1">
      <alignment horizontal="center" vertical="center" wrapText="1"/>
    </xf>
    <xf numFmtId="44" fontId="3" fillId="12" borderId="0" xfId="3" applyFont="1" applyFill="1" applyBorder="1" applyAlignment="1">
      <alignment horizontal="center" vertical="center" wrapText="1"/>
    </xf>
    <xf numFmtId="0" fontId="33" fillId="0" borderId="23" xfId="0" applyFont="1" applyBorder="1" applyAlignment="1">
      <alignment horizontal="left" vertical="center" wrapText="1"/>
    </xf>
    <xf numFmtId="0" fontId="6" fillId="24" borderId="9" xfId="0" applyFont="1" applyFill="1" applyBorder="1" applyAlignment="1">
      <alignment horizontal="center" vertical="center" wrapText="1"/>
    </xf>
    <xf numFmtId="0" fontId="3" fillId="0" borderId="6" xfId="0" applyFont="1" applyBorder="1" applyAlignment="1">
      <alignment horizontal="left" wrapText="1"/>
    </xf>
    <xf numFmtId="0" fontId="3" fillId="0" borderId="7" xfId="0" applyFont="1" applyBorder="1" applyAlignment="1">
      <alignment horizont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wrapText="1"/>
    </xf>
    <xf numFmtId="0" fontId="3" fillId="0" borderId="10" xfId="0" applyFont="1" applyBorder="1" applyAlignment="1">
      <alignment horizontal="center" wrapText="1"/>
    </xf>
    <xf numFmtId="0" fontId="3" fillId="0" borderId="12" xfId="0" applyFont="1" applyBorder="1" applyAlignment="1">
      <alignment horizontal="center" wrapText="1"/>
    </xf>
    <xf numFmtId="0" fontId="4" fillId="4" borderId="73" xfId="0" applyFont="1" applyFill="1" applyBorder="1" applyAlignment="1">
      <alignment horizontal="center" vertical="center" wrapText="1"/>
    </xf>
    <xf numFmtId="0" fontId="4" fillId="4" borderId="0" xfId="0" applyFont="1" applyFill="1" applyAlignment="1">
      <alignment horizontal="center" vertical="center" wrapText="1"/>
    </xf>
    <xf numFmtId="0" fontId="4" fillId="11" borderId="75" xfId="0" applyFont="1" applyFill="1" applyBorder="1" applyAlignment="1">
      <alignment horizontal="center" vertical="center" wrapText="1"/>
    </xf>
    <xf numFmtId="0" fontId="4" fillId="14" borderId="83" xfId="0" applyFont="1" applyFill="1" applyBorder="1" applyAlignment="1">
      <alignment horizontal="center" vertical="center" wrapText="1"/>
    </xf>
    <xf numFmtId="49" fontId="4" fillId="14" borderId="83" xfId="0" applyNumberFormat="1" applyFont="1" applyFill="1" applyBorder="1" applyAlignment="1">
      <alignment horizontal="center" vertical="center" wrapText="1"/>
    </xf>
    <xf numFmtId="9" fontId="3" fillId="0" borderId="11" xfId="4" applyFont="1" applyBorder="1" applyAlignment="1">
      <alignment horizontal="left"/>
    </xf>
    <xf numFmtId="167" fontId="3" fillId="0" borderId="10" xfId="0" applyNumberFormat="1" applyFont="1" applyBorder="1" applyAlignment="1">
      <alignment horizontal="center" wrapText="1"/>
    </xf>
    <xf numFmtId="44" fontId="3" fillId="0" borderId="10" xfId="3" applyFont="1" applyBorder="1" applyAlignment="1">
      <alignment horizontal="center" wrapText="1"/>
    </xf>
    <xf numFmtId="0" fontId="17"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3" fillId="11"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49" fontId="3" fillId="0" borderId="9" xfId="0" applyNumberFormat="1" applyFont="1" applyBorder="1" applyAlignment="1">
      <alignment horizontal="center" vertical="center" wrapText="1"/>
    </xf>
    <xf numFmtId="9" fontId="3" fillId="6" borderId="9" xfId="4" applyFont="1" applyFill="1" applyBorder="1" applyAlignment="1">
      <alignment horizontal="center" vertical="center" wrapText="1"/>
    </xf>
    <xf numFmtId="0" fontId="3" fillId="6" borderId="9" xfId="0" applyFont="1" applyFill="1" applyBorder="1" applyAlignment="1">
      <alignment horizontal="center" vertical="center" wrapText="1"/>
    </xf>
    <xf numFmtId="167" fontId="3" fillId="6" borderId="9" xfId="0" applyNumberFormat="1" applyFont="1" applyFill="1" applyBorder="1" applyAlignment="1">
      <alignment horizontal="center" vertical="center" wrapText="1"/>
    </xf>
    <xf numFmtId="0" fontId="6" fillId="6" borderId="9" xfId="0" applyFont="1" applyFill="1" applyBorder="1" applyAlignment="1">
      <alignment horizontal="center" vertical="center" wrapText="1"/>
    </xf>
    <xf numFmtId="44" fontId="3" fillId="6" borderId="9" xfId="3" applyFont="1" applyFill="1" applyBorder="1" applyAlignment="1">
      <alignment horizontal="center" vertical="center" wrapText="1"/>
    </xf>
    <xf numFmtId="0" fontId="20" fillId="7" borderId="9" xfId="0" applyFont="1" applyFill="1" applyBorder="1" applyAlignment="1">
      <alignment horizontal="center" vertical="center" wrapText="1"/>
    </xf>
    <xf numFmtId="0" fontId="0" fillId="0" borderId="24" xfId="0" applyBorder="1" applyAlignment="1">
      <alignment vertical="center" wrapText="1"/>
    </xf>
    <xf numFmtId="165" fontId="8" fillId="0" borderId="24" xfId="0" applyNumberFormat="1" applyFont="1" applyBorder="1" applyAlignment="1">
      <alignment horizontal="center" vertical="center" wrapText="1"/>
    </xf>
    <xf numFmtId="0" fontId="1" fillId="0" borderId="55" xfId="0" applyFont="1" applyBorder="1" applyAlignment="1">
      <alignment horizontal="center" vertical="center"/>
    </xf>
    <xf numFmtId="0" fontId="1" fillId="0" borderId="60" xfId="0" applyFont="1" applyBorder="1" applyAlignment="1">
      <alignment horizontal="left" vertical="center"/>
    </xf>
    <xf numFmtId="0" fontId="1" fillId="0" borderId="55" xfId="0" applyFont="1" applyBorder="1" applyAlignment="1">
      <alignment horizontal="left" vertical="center"/>
    </xf>
    <xf numFmtId="0" fontId="1" fillId="0" borderId="50" xfId="0" applyFont="1" applyBorder="1" applyAlignment="1">
      <alignment horizontal="left" vertical="center" wrapText="1"/>
    </xf>
    <xf numFmtId="0" fontId="1" fillId="0" borderId="55" xfId="0" applyFont="1" applyBorder="1" applyAlignment="1">
      <alignment horizontal="left"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xf>
    <xf numFmtId="0" fontId="1" fillId="0" borderId="16" xfId="0" applyFont="1" applyBorder="1" applyAlignment="1">
      <alignment horizontal="left"/>
    </xf>
    <xf numFmtId="0" fontId="1" fillId="0" borderId="0" xfId="0" applyFont="1" applyAlignment="1">
      <alignment horizontal="center" vertical="center"/>
    </xf>
    <xf numFmtId="0" fontId="1" fillId="0" borderId="0" xfId="0" applyFont="1" applyAlignment="1">
      <alignment horizontal="left"/>
    </xf>
    <xf numFmtId="0" fontId="1" fillId="17" borderId="9" xfId="0" applyFont="1" applyFill="1" applyBorder="1" applyAlignment="1">
      <alignment horizontal="center" vertical="center" wrapText="1"/>
    </xf>
    <xf numFmtId="14" fontId="1" fillId="0" borderId="9" xfId="0" applyNumberFormat="1" applyFont="1" applyBorder="1" applyAlignment="1">
      <alignment horizontal="center" vertical="center" wrapText="1"/>
    </xf>
    <xf numFmtId="0" fontId="1" fillId="0" borderId="9" xfId="0" applyFont="1" applyBorder="1" applyAlignment="1">
      <alignment vertical="center" wrapText="1"/>
    </xf>
    <xf numFmtId="49" fontId="1" fillId="0" borderId="9" xfId="0" applyNumberFormat="1" applyFont="1" applyBorder="1" applyAlignment="1">
      <alignment horizontal="center" vertical="center" wrapText="1"/>
    </xf>
    <xf numFmtId="9" fontId="1" fillId="0" borderId="9" xfId="4" applyFont="1" applyBorder="1" applyAlignment="1">
      <alignment horizontal="center" vertical="center" wrapText="1"/>
    </xf>
    <xf numFmtId="167" fontId="1" fillId="0" borderId="9" xfId="0" applyNumberFormat="1" applyFont="1" applyBorder="1" applyAlignment="1">
      <alignment horizontal="center" vertical="center" wrapText="1"/>
    </xf>
    <xf numFmtId="44" fontId="1" fillId="0" borderId="9" xfId="3" applyFont="1" applyBorder="1" applyAlignment="1">
      <alignment vertical="center" wrapText="1"/>
    </xf>
    <xf numFmtId="0" fontId="1" fillId="0" borderId="13" xfId="0" applyFont="1" applyBorder="1" applyAlignment="1">
      <alignment horizontal="center" vertical="center" wrapText="1"/>
    </xf>
    <xf numFmtId="0" fontId="1" fillId="11" borderId="25" xfId="0" applyFont="1" applyFill="1" applyBorder="1" applyAlignment="1">
      <alignment horizontal="center" vertical="center" wrapText="1"/>
    </xf>
    <xf numFmtId="0" fontId="1" fillId="17" borderId="34" xfId="0" applyFont="1" applyFill="1" applyBorder="1" applyAlignment="1">
      <alignment horizontal="center" vertical="center" wrapText="1"/>
    </xf>
    <xf numFmtId="0" fontId="1" fillId="0" borderId="15" xfId="0" applyFont="1" applyBorder="1" applyAlignment="1">
      <alignment horizontal="center" vertical="center" wrapText="1"/>
    </xf>
    <xf numFmtId="14" fontId="1" fillId="0" borderId="15" xfId="0" applyNumberFormat="1" applyFont="1" applyBorder="1" applyAlignment="1">
      <alignment horizontal="center" vertical="center" wrapText="1"/>
    </xf>
    <xf numFmtId="0" fontId="1" fillId="0" borderId="76"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23" xfId="0" applyFont="1" applyBorder="1" applyAlignment="1">
      <alignment vertical="center" wrapText="1"/>
    </xf>
    <xf numFmtId="49" fontId="1" fillId="0" borderId="15" xfId="0" applyNumberFormat="1" applyFont="1" applyBorder="1" applyAlignment="1">
      <alignment horizontal="center" vertical="center" wrapText="1"/>
    </xf>
    <xf numFmtId="0" fontId="1" fillId="0" borderId="15" xfId="0" applyFont="1" applyBorder="1" applyAlignment="1">
      <alignment wrapText="1"/>
    </xf>
    <xf numFmtId="9" fontId="1" fillId="0" borderId="15" xfId="4" applyFont="1" applyBorder="1" applyAlignment="1">
      <alignment horizontal="center" vertical="center" wrapText="1"/>
    </xf>
    <xf numFmtId="44" fontId="1" fillId="0" borderId="15" xfId="3" applyFont="1" applyBorder="1" applyAlignment="1">
      <alignment vertical="center" wrapText="1"/>
    </xf>
    <xf numFmtId="0" fontId="1" fillId="0" borderId="1" xfId="0" applyFont="1" applyBorder="1" applyAlignment="1">
      <alignment horizontal="center" vertical="center" wrapText="1"/>
    </xf>
    <xf numFmtId="0" fontId="1" fillId="17" borderId="35" xfId="0" applyFont="1" applyFill="1" applyBorder="1" applyAlignment="1">
      <alignment horizontal="center" vertical="center" wrapText="1"/>
    </xf>
    <xf numFmtId="0" fontId="1" fillId="0" borderId="2" xfId="0" applyFont="1" applyBorder="1" applyAlignment="1">
      <alignment horizontal="left" vertical="center" wrapText="1"/>
    </xf>
    <xf numFmtId="16" fontId="1" fillId="0" borderId="9" xfId="0" applyNumberFormat="1" applyFont="1" applyBorder="1" applyAlignment="1">
      <alignment horizontal="center" vertical="center" wrapText="1"/>
    </xf>
    <xf numFmtId="0" fontId="1" fillId="0" borderId="40"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2" xfId="0" applyFont="1" applyBorder="1" applyAlignment="1">
      <alignment vertical="center" wrapText="1"/>
    </xf>
    <xf numFmtId="0" fontId="1" fillId="11" borderId="1" xfId="0" applyFont="1" applyFill="1" applyBorder="1" applyAlignment="1">
      <alignment horizontal="center" vertical="center" wrapText="1"/>
    </xf>
    <xf numFmtId="0" fontId="1" fillId="0" borderId="9" xfId="0" applyFont="1" applyBorder="1" applyAlignment="1">
      <alignment wrapText="1"/>
    </xf>
    <xf numFmtId="0" fontId="1" fillId="0" borderId="48" xfId="0" applyFont="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9" xfId="0" applyFont="1" applyBorder="1" applyAlignment="1">
      <alignment horizontal="center" vertical="center" wrapText="1"/>
    </xf>
    <xf numFmtId="0" fontId="1" fillId="12" borderId="9" xfId="0" applyFont="1" applyFill="1" applyBorder="1" applyAlignment="1">
      <alignment vertical="center" wrapText="1"/>
    </xf>
    <xf numFmtId="169" fontId="1" fillId="0" borderId="9" xfId="0" applyNumberFormat="1" applyFont="1" applyBorder="1" applyAlignment="1">
      <alignment horizontal="center" vertical="center" wrapText="1"/>
    </xf>
    <xf numFmtId="0" fontId="1" fillId="24" borderId="9" xfId="0" applyFont="1" applyFill="1" applyBorder="1" applyAlignment="1">
      <alignment vertical="center" wrapText="1"/>
    </xf>
    <xf numFmtId="5" fontId="1" fillId="0" borderId="9" xfId="0" applyNumberFormat="1" applyFont="1" applyBorder="1" applyAlignment="1">
      <alignment horizontal="center" vertical="center" wrapText="1"/>
    </xf>
    <xf numFmtId="0" fontId="1" fillId="0" borderId="0" xfId="0" applyFont="1" applyAlignment="1">
      <alignment vertical="center" wrapText="1"/>
    </xf>
    <xf numFmtId="0" fontId="1" fillId="0" borderId="58"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horizontal="center" vertical="center" wrapText="1"/>
    </xf>
    <xf numFmtId="0" fontId="1" fillId="0" borderId="0" xfId="0" applyFont="1"/>
    <xf numFmtId="0" fontId="1" fillId="15" borderId="9" xfId="0" applyFont="1" applyFill="1" applyBorder="1" applyAlignment="1">
      <alignment horizontal="center" vertical="center" wrapText="1"/>
    </xf>
    <xf numFmtId="0" fontId="1" fillId="0" borderId="9" xfId="0" applyFont="1" applyBorder="1" applyAlignment="1">
      <alignment horizontal="left" vertical="center" wrapText="1"/>
    </xf>
    <xf numFmtId="0" fontId="1" fillId="0" borderId="11" xfId="0" applyFont="1" applyBorder="1" applyAlignment="1">
      <alignment horizontal="center" vertical="center" wrapText="1"/>
    </xf>
    <xf numFmtId="0" fontId="1" fillId="15" borderId="36" xfId="0" applyFont="1" applyFill="1" applyBorder="1" applyAlignment="1">
      <alignment horizontal="center" vertical="center" wrapText="1"/>
    </xf>
    <xf numFmtId="0" fontId="1" fillId="0" borderId="12" xfId="0" applyFont="1" applyBorder="1" applyAlignment="1">
      <alignment horizontal="left" vertical="center" wrapText="1"/>
    </xf>
    <xf numFmtId="14" fontId="1" fillId="0" borderId="13"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vertical="center" wrapText="1"/>
    </xf>
    <xf numFmtId="9" fontId="1" fillId="0" borderId="13" xfId="4" applyFont="1" applyBorder="1" applyAlignment="1">
      <alignment horizontal="center" vertical="center" wrapText="1"/>
    </xf>
    <xf numFmtId="0" fontId="1" fillId="15" borderId="35" xfId="0" applyFont="1" applyFill="1" applyBorder="1" applyAlignment="1">
      <alignment horizontal="center" vertical="center" wrapText="1"/>
    </xf>
    <xf numFmtId="0" fontId="1" fillId="0" borderId="67" xfId="0" applyFont="1" applyBorder="1" applyAlignment="1">
      <alignment horizontal="center" vertical="center"/>
    </xf>
    <xf numFmtId="0" fontId="1" fillId="16" borderId="9" xfId="0" applyFont="1" applyFill="1" applyBorder="1" applyAlignment="1">
      <alignment horizontal="center" vertical="center" wrapText="1"/>
    </xf>
    <xf numFmtId="0" fontId="1" fillId="0" borderId="9" xfId="0" applyFont="1" applyBorder="1" applyAlignment="1">
      <alignment horizontal="center" vertical="center"/>
    </xf>
    <xf numFmtId="0" fontId="1" fillId="16" borderId="35" xfId="0" applyFont="1" applyFill="1" applyBorder="1" applyAlignment="1">
      <alignment horizontal="center" vertical="center" wrapText="1"/>
    </xf>
    <xf numFmtId="0" fontId="1" fillId="0" borderId="28" xfId="0" applyFont="1" applyBorder="1" applyAlignment="1">
      <alignment horizontal="center" vertical="center" wrapText="1"/>
    </xf>
    <xf numFmtId="14" fontId="1" fillId="0" borderId="20"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vertical="center" wrapText="1"/>
    </xf>
    <xf numFmtId="9" fontId="1" fillId="0" borderId="19" xfId="4" applyFont="1" applyBorder="1" applyAlignment="1">
      <alignment horizontal="center" vertical="center" wrapText="1"/>
    </xf>
    <xf numFmtId="0" fontId="1" fillId="0" borderId="32" xfId="0" applyFont="1" applyBorder="1" applyAlignment="1">
      <alignment horizontal="center" vertical="center" wrapText="1"/>
    </xf>
    <xf numFmtId="49" fontId="1" fillId="0" borderId="11" xfId="0" applyNumberFormat="1" applyFont="1" applyBorder="1" applyAlignment="1">
      <alignment horizontal="center" vertical="center" wrapText="1"/>
    </xf>
    <xf numFmtId="0" fontId="1" fillId="24" borderId="9" xfId="0" applyFont="1" applyFill="1" applyBorder="1" applyAlignment="1">
      <alignment wrapText="1"/>
    </xf>
    <xf numFmtId="9" fontId="1" fillId="0" borderId="9" xfId="4" applyFont="1" applyBorder="1" applyAlignment="1">
      <alignment horizontal="center" vertical="center"/>
    </xf>
    <xf numFmtId="0" fontId="1" fillId="12" borderId="1" xfId="0" applyFont="1" applyFill="1" applyBorder="1" applyAlignment="1">
      <alignment horizontal="center" vertical="center" wrapText="1"/>
    </xf>
    <xf numFmtId="0" fontId="1" fillId="12" borderId="9" xfId="0" applyFont="1" applyFill="1" applyBorder="1" applyAlignment="1">
      <alignment wrapText="1"/>
    </xf>
    <xf numFmtId="0" fontId="1" fillId="12" borderId="9" xfId="0" applyFont="1" applyFill="1" applyBorder="1" applyAlignment="1">
      <alignment horizontal="center" vertical="center" wrapText="1"/>
    </xf>
    <xf numFmtId="0" fontId="1" fillId="0" borderId="0" xfId="0" applyFont="1" applyAlignment="1">
      <alignment horizontal="center"/>
    </xf>
    <xf numFmtId="0" fontId="1" fillId="6" borderId="9" xfId="0" applyFont="1" applyFill="1" applyBorder="1" applyAlignment="1">
      <alignment horizontal="center" vertical="center" wrapText="1"/>
    </xf>
    <xf numFmtId="44" fontId="1" fillId="0" borderId="9" xfId="3" applyFont="1" applyBorder="1" applyAlignment="1">
      <alignment horizontal="center" vertical="center" wrapText="1"/>
    </xf>
    <xf numFmtId="0" fontId="1" fillId="6" borderId="35" xfId="0" applyFont="1" applyFill="1" applyBorder="1" applyAlignment="1">
      <alignment horizontal="center" vertical="center" wrapText="1"/>
    </xf>
    <xf numFmtId="49" fontId="1" fillId="0" borderId="13" xfId="0" applyNumberFormat="1" applyFont="1" applyBorder="1" applyAlignment="1">
      <alignment horizontal="center" vertical="center" wrapText="1"/>
    </xf>
    <xf numFmtId="0" fontId="1" fillId="0" borderId="1" xfId="0" applyFont="1" applyBorder="1" applyAlignment="1">
      <alignment vertical="center" wrapText="1"/>
    </xf>
    <xf numFmtId="0" fontId="1" fillId="6" borderId="37" xfId="0" applyFont="1" applyFill="1" applyBorder="1" applyAlignment="1">
      <alignment horizontal="center" vertical="center" wrapText="1"/>
    </xf>
    <xf numFmtId="0" fontId="1" fillId="0" borderId="0" xfId="0" applyFont="1" applyAlignment="1">
      <alignment horizontal="left" vertical="center" wrapText="1"/>
    </xf>
    <xf numFmtId="14" fontId="1" fillId="0" borderId="0" xfId="0" applyNumberFormat="1" applyFont="1" applyAlignment="1">
      <alignment horizontal="center" vertical="center" wrapText="1"/>
    </xf>
    <xf numFmtId="14" fontId="1" fillId="0" borderId="75" xfId="0" applyNumberFormat="1" applyFont="1" applyBorder="1" applyAlignment="1">
      <alignment horizontal="center" vertical="center" wrapText="1"/>
    </xf>
    <xf numFmtId="0" fontId="1" fillId="0" borderId="73" xfId="0" applyFont="1" applyBorder="1" applyAlignment="1">
      <alignment horizontal="center" vertical="center" wrapText="1"/>
    </xf>
    <xf numFmtId="0" fontId="1" fillId="0" borderId="75" xfId="0"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46" xfId="0" applyNumberFormat="1" applyFont="1" applyBorder="1" applyAlignment="1">
      <alignment horizontal="center" vertical="center" wrapText="1"/>
    </xf>
    <xf numFmtId="9" fontId="1" fillId="0" borderId="14" xfId="4" applyFont="1" applyBorder="1" applyAlignment="1">
      <alignment horizontal="center" vertical="center" wrapText="1"/>
    </xf>
    <xf numFmtId="44" fontId="1" fillId="0" borderId="12" xfId="3" applyFont="1" applyBorder="1" applyAlignment="1">
      <alignment horizontal="center" vertical="center" wrapText="1"/>
    </xf>
    <xf numFmtId="44" fontId="1" fillId="0" borderId="0" xfId="3" applyFont="1" applyBorder="1" applyAlignment="1">
      <alignment horizontal="center" vertical="center" wrapText="1"/>
    </xf>
    <xf numFmtId="49" fontId="1" fillId="20" borderId="9" xfId="0" applyNumberFormat="1" applyFont="1" applyFill="1" applyBorder="1" applyAlignment="1">
      <alignment horizontal="center" vertical="center" wrapText="1"/>
    </xf>
    <xf numFmtId="49" fontId="1" fillId="0" borderId="9" xfId="0" applyNumberFormat="1" applyFont="1" applyBorder="1" applyAlignment="1">
      <alignment horizontal="left" vertical="center" wrapText="1"/>
    </xf>
    <xf numFmtId="49" fontId="1" fillId="11" borderId="9" xfId="0" applyNumberFormat="1" applyFont="1" applyFill="1" applyBorder="1" applyAlignment="1">
      <alignment horizontal="center" vertical="center" wrapText="1"/>
    </xf>
    <xf numFmtId="0" fontId="1" fillId="11" borderId="9" xfId="0" applyFont="1" applyFill="1" applyBorder="1" applyAlignment="1">
      <alignment vertical="center" wrapText="1"/>
    </xf>
    <xf numFmtId="164" fontId="1" fillId="0" borderId="9" xfId="0" applyNumberFormat="1" applyFont="1" applyBorder="1" applyAlignment="1">
      <alignment vertical="center" wrapText="1"/>
    </xf>
    <xf numFmtId="9" fontId="1" fillId="11" borderId="9" xfId="4" applyFont="1" applyFill="1" applyBorder="1" applyAlignment="1">
      <alignment horizontal="center" vertical="center" wrapText="1"/>
    </xf>
    <xf numFmtId="49" fontId="1" fillId="0" borderId="25" xfId="0" applyNumberFormat="1" applyFont="1" applyBorder="1" applyAlignment="1">
      <alignment horizontal="center" vertical="center" wrapText="1"/>
    </xf>
    <xf numFmtId="49" fontId="1" fillId="20" borderId="34" xfId="0" applyNumberFormat="1" applyFont="1" applyFill="1" applyBorder="1" applyAlignment="1">
      <alignment horizontal="center" vertical="center" wrapText="1"/>
    </xf>
    <xf numFmtId="49" fontId="1" fillId="0" borderId="23" xfId="0" applyNumberFormat="1" applyFont="1" applyBorder="1" applyAlignment="1">
      <alignment horizontal="center" vertical="center" wrapText="1"/>
    </xf>
    <xf numFmtId="49" fontId="1" fillId="11" borderId="15" xfId="0" applyNumberFormat="1" applyFont="1" applyFill="1" applyBorder="1" applyAlignment="1">
      <alignment horizontal="center" vertical="center" wrapText="1"/>
    </xf>
    <xf numFmtId="49" fontId="1" fillId="11" borderId="15" xfId="0" applyNumberFormat="1" applyFont="1" applyFill="1" applyBorder="1" applyAlignment="1">
      <alignment horizontal="left" vertical="center" wrapText="1"/>
    </xf>
    <xf numFmtId="0" fontId="1" fillId="11" borderId="15" xfId="0" applyFont="1" applyFill="1" applyBorder="1" applyAlignment="1">
      <alignment vertical="center" wrapText="1"/>
    </xf>
    <xf numFmtId="164" fontId="1" fillId="12" borderId="15" xfId="0" applyNumberFormat="1" applyFont="1" applyFill="1" applyBorder="1" applyAlignment="1">
      <alignment vertical="center" wrapText="1"/>
    </xf>
    <xf numFmtId="49" fontId="1" fillId="12" borderId="15" xfId="0" applyNumberFormat="1" applyFont="1" applyFill="1" applyBorder="1" applyAlignment="1">
      <alignment horizontal="center" vertical="center" wrapText="1"/>
    </xf>
    <xf numFmtId="0" fontId="1" fillId="12" borderId="15" xfId="0" applyFont="1" applyFill="1" applyBorder="1" applyAlignment="1">
      <alignment vertical="center" wrapText="1"/>
    </xf>
    <xf numFmtId="9" fontId="1" fillId="11" borderId="25" xfId="4" applyFont="1" applyFill="1" applyBorder="1" applyAlignment="1">
      <alignment horizontal="center" vertical="center" wrapText="1"/>
    </xf>
    <xf numFmtId="44" fontId="1" fillId="0" borderId="15" xfId="3"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20" borderId="35" xfId="0" applyNumberFormat="1" applyFont="1" applyFill="1" applyBorder="1" applyAlignment="1">
      <alignment horizontal="center" vertical="center" wrapText="1"/>
    </xf>
    <xf numFmtId="49" fontId="1" fillId="0" borderId="2" xfId="0" applyNumberFormat="1" applyFont="1" applyBorder="1" applyAlignment="1">
      <alignment horizontal="left" wrapText="1"/>
    </xf>
    <xf numFmtId="49" fontId="1" fillId="11" borderId="9" xfId="0" applyNumberFormat="1" applyFont="1" applyFill="1" applyBorder="1" applyAlignment="1">
      <alignment horizontal="left" vertical="center" wrapText="1"/>
    </xf>
    <xf numFmtId="164" fontId="1" fillId="12" borderId="9" xfId="0" applyNumberFormat="1" applyFont="1" applyFill="1" applyBorder="1" applyAlignment="1">
      <alignment vertical="center" wrapText="1"/>
    </xf>
    <xf numFmtId="49" fontId="1" fillId="12" borderId="9" xfId="0" applyNumberFormat="1" applyFont="1" applyFill="1" applyBorder="1" applyAlignment="1">
      <alignment horizontal="center" vertical="center" wrapText="1"/>
    </xf>
    <xf numFmtId="0" fontId="1" fillId="0" borderId="25" xfId="0" applyFont="1" applyBorder="1" applyAlignment="1">
      <alignment horizontal="center" vertical="center" wrapText="1"/>
    </xf>
    <xf numFmtId="168" fontId="1" fillId="0" borderId="9" xfId="0" applyNumberFormat="1" applyFont="1" applyBorder="1" applyAlignment="1">
      <alignment vertical="center" wrapText="1"/>
    </xf>
    <xf numFmtId="168" fontId="1" fillId="12" borderId="9" xfId="0" applyNumberFormat="1" applyFont="1" applyFill="1" applyBorder="1" applyAlignment="1">
      <alignment vertical="center" wrapText="1"/>
    </xf>
    <xf numFmtId="49" fontId="1" fillId="20" borderId="36" xfId="0" applyNumberFormat="1" applyFont="1" applyFill="1" applyBorder="1" applyAlignment="1">
      <alignment horizontal="center" vertical="center" wrapText="1"/>
    </xf>
    <xf numFmtId="49" fontId="1" fillId="0" borderId="12" xfId="0" applyNumberFormat="1" applyFont="1" applyBorder="1" applyAlignment="1">
      <alignment horizontal="left" wrapText="1"/>
    </xf>
    <xf numFmtId="49" fontId="1" fillId="11" borderId="13" xfId="0" applyNumberFormat="1" applyFont="1" applyFill="1" applyBorder="1" applyAlignment="1">
      <alignment horizontal="center" vertical="center" wrapText="1"/>
    </xf>
    <xf numFmtId="49" fontId="1" fillId="11" borderId="13" xfId="0" applyNumberFormat="1" applyFont="1" applyFill="1" applyBorder="1" applyAlignment="1">
      <alignment horizontal="left" vertical="center" wrapText="1"/>
    </xf>
    <xf numFmtId="0" fontId="1" fillId="11" borderId="13" xfId="0" applyFont="1" applyFill="1" applyBorder="1" applyAlignment="1">
      <alignment vertical="center" wrapText="1"/>
    </xf>
    <xf numFmtId="164" fontId="1" fillId="0" borderId="13" xfId="0" applyNumberFormat="1" applyFont="1" applyBorder="1" applyAlignment="1">
      <alignment vertical="center" wrapText="1"/>
    </xf>
    <xf numFmtId="9" fontId="1" fillId="11" borderId="13" xfId="4" applyFont="1" applyFill="1" applyBorder="1" applyAlignment="1">
      <alignment horizontal="center" vertical="center" wrapText="1"/>
    </xf>
    <xf numFmtId="49" fontId="1" fillId="0" borderId="33" xfId="0" applyNumberFormat="1" applyFont="1" applyBorder="1" applyAlignment="1">
      <alignment horizontal="center" vertical="center" wrapText="1"/>
    </xf>
    <xf numFmtId="49" fontId="1" fillId="20" borderId="33" xfId="0" applyNumberFormat="1" applyFont="1" applyFill="1" applyBorder="1" applyAlignment="1">
      <alignment horizontal="center" vertical="center" wrapText="1"/>
    </xf>
    <xf numFmtId="49" fontId="1" fillId="0" borderId="33" xfId="0" applyNumberFormat="1" applyFont="1" applyBorder="1" applyAlignment="1">
      <alignment horizontal="left" wrapText="1"/>
    </xf>
    <xf numFmtId="14" fontId="1" fillId="0" borderId="33" xfId="0" applyNumberFormat="1" applyFont="1" applyBorder="1" applyAlignment="1">
      <alignment horizontal="center" vertical="center" wrapText="1"/>
    </xf>
    <xf numFmtId="49" fontId="1" fillId="11" borderId="33" xfId="0" applyNumberFormat="1" applyFont="1" applyFill="1" applyBorder="1" applyAlignment="1">
      <alignment horizontal="center" vertical="center" wrapText="1"/>
    </xf>
    <xf numFmtId="49" fontId="1" fillId="11" borderId="33" xfId="0" applyNumberFormat="1" applyFont="1" applyFill="1" applyBorder="1" applyAlignment="1">
      <alignment horizontal="left" vertical="center" wrapText="1"/>
    </xf>
    <xf numFmtId="0" fontId="1" fillId="11" borderId="33" xfId="0" applyFont="1" applyFill="1" applyBorder="1" applyAlignment="1">
      <alignment vertical="center" wrapText="1"/>
    </xf>
    <xf numFmtId="49" fontId="1" fillId="12" borderId="33" xfId="0" applyNumberFormat="1" applyFont="1" applyFill="1" applyBorder="1" applyAlignment="1">
      <alignment horizontal="center" vertical="center" wrapText="1"/>
    </xf>
    <xf numFmtId="9" fontId="1" fillId="0" borderId="33" xfId="4" applyFont="1" applyBorder="1" applyAlignment="1">
      <alignment horizontal="center" vertical="center" wrapText="1"/>
    </xf>
    <xf numFmtId="0" fontId="1" fillId="0" borderId="33" xfId="0" applyFont="1" applyBorder="1" applyAlignment="1">
      <alignment horizontal="center" vertical="center" wrapText="1"/>
    </xf>
    <xf numFmtId="0" fontId="1" fillId="0" borderId="33" xfId="0" applyFont="1" applyBorder="1" applyAlignment="1">
      <alignment vertical="center" wrapText="1"/>
    </xf>
    <xf numFmtId="0" fontId="1" fillId="0" borderId="70" xfId="0" applyFont="1" applyBorder="1" applyAlignment="1">
      <alignment horizontal="center" vertical="center" wrapText="1"/>
    </xf>
    <xf numFmtId="0" fontId="1" fillId="20" borderId="70" xfId="0" applyFont="1" applyFill="1" applyBorder="1" applyAlignment="1">
      <alignment horizontal="center" vertical="center" wrapText="1"/>
    </xf>
    <xf numFmtId="49" fontId="1" fillId="0" borderId="70" xfId="0" applyNumberFormat="1" applyFont="1" applyBorder="1" applyAlignment="1">
      <alignment horizontal="left" wrapText="1"/>
    </xf>
    <xf numFmtId="14" fontId="1" fillId="0" borderId="70" xfId="0" applyNumberFormat="1" applyFont="1" applyBorder="1" applyAlignment="1">
      <alignment horizontal="center" vertical="center" wrapText="1"/>
    </xf>
    <xf numFmtId="0" fontId="1" fillId="0" borderId="70" xfId="0" applyFont="1" applyBorder="1" applyAlignment="1">
      <alignment horizontal="left" vertical="center" wrapText="1"/>
    </xf>
    <xf numFmtId="49" fontId="1" fillId="0" borderId="70" xfId="0" applyNumberFormat="1" applyFont="1" applyBorder="1" applyAlignment="1">
      <alignment horizontal="center" vertical="center" wrapText="1"/>
    </xf>
    <xf numFmtId="0" fontId="1" fillId="24" borderId="13" xfId="0" applyFont="1" applyFill="1" applyBorder="1" applyAlignment="1">
      <alignment vertical="center" wrapText="1"/>
    </xf>
    <xf numFmtId="9" fontId="1" fillId="0" borderId="70" xfId="4" applyFont="1" applyBorder="1" applyAlignment="1">
      <alignment horizontal="center" vertical="center" wrapText="1"/>
    </xf>
    <xf numFmtId="44" fontId="1" fillId="0" borderId="13" xfId="3" applyFont="1" applyBorder="1" applyAlignment="1">
      <alignment horizontal="center" vertical="center" wrapText="1"/>
    </xf>
    <xf numFmtId="14" fontId="1" fillId="12" borderId="33" xfId="0" applyNumberFormat="1" applyFont="1" applyFill="1" applyBorder="1" applyAlignment="1">
      <alignment horizontal="center" vertical="center"/>
    </xf>
    <xf numFmtId="0" fontId="1" fillId="12" borderId="33" xfId="0" applyFont="1" applyFill="1" applyBorder="1" applyAlignment="1">
      <alignment vertical="center" wrapText="1"/>
    </xf>
    <xf numFmtId="44" fontId="1" fillId="0" borderId="33" xfId="3" applyFont="1" applyBorder="1" applyAlignment="1">
      <alignment horizontal="center" vertical="center" wrapText="1"/>
    </xf>
    <xf numFmtId="0" fontId="1" fillId="0" borderId="69" xfId="0" applyFont="1" applyBorder="1" applyAlignment="1">
      <alignment horizontal="center" vertical="center" wrapText="1"/>
    </xf>
    <xf numFmtId="14" fontId="1" fillId="0" borderId="37" xfId="0" applyNumberFormat="1" applyFont="1" applyBorder="1" applyAlignment="1">
      <alignment horizontal="center" vertical="center" wrapText="1"/>
    </xf>
    <xf numFmtId="14" fontId="1" fillId="12" borderId="37" xfId="0" applyNumberFormat="1"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37" xfId="0"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12" borderId="14" xfId="0" applyFont="1" applyFill="1" applyBorder="1" applyAlignment="1">
      <alignment vertical="center" wrapText="1"/>
    </xf>
    <xf numFmtId="44" fontId="1" fillId="0" borderId="14" xfId="3" applyFont="1" applyBorder="1" applyAlignment="1">
      <alignment horizontal="center" vertical="center" wrapText="1"/>
    </xf>
    <xf numFmtId="0" fontId="1" fillId="0" borderId="72" xfId="0" applyFont="1" applyBorder="1" applyAlignment="1">
      <alignment horizontal="center" vertical="center" wrapText="1"/>
    </xf>
    <xf numFmtId="0" fontId="1" fillId="21" borderId="9" xfId="0" applyFont="1" applyFill="1" applyBorder="1" applyAlignment="1">
      <alignment horizontal="center" vertical="center" wrapText="1"/>
    </xf>
    <xf numFmtId="49" fontId="1" fillId="22" borderId="33" xfId="0" applyNumberFormat="1" applyFont="1" applyFill="1" applyBorder="1" applyAlignment="1">
      <alignment horizontal="center" vertical="center" wrapText="1"/>
    </xf>
    <xf numFmtId="0" fontId="1" fillId="11" borderId="33" xfId="0" applyFont="1" applyFill="1" applyBorder="1" applyAlignment="1">
      <alignment horizontal="center" vertical="center" wrapText="1"/>
    </xf>
    <xf numFmtId="0" fontId="1" fillId="0" borderId="74" xfId="0" applyFont="1" applyBorder="1" applyAlignment="1">
      <alignment horizontal="center" vertical="center" wrapText="1"/>
    </xf>
    <xf numFmtId="165" fontId="1" fillId="0" borderId="33" xfId="0" applyNumberFormat="1" applyFont="1" applyBorder="1" applyAlignment="1">
      <alignment horizontal="center" vertical="center" wrapText="1"/>
    </xf>
    <xf numFmtId="0" fontId="1" fillId="24" borderId="33" xfId="0" applyFont="1" applyFill="1" applyBorder="1" applyAlignment="1">
      <alignment wrapText="1"/>
    </xf>
    <xf numFmtId="44" fontId="1" fillId="0" borderId="74" xfId="3" applyFont="1" applyBorder="1" applyAlignment="1">
      <alignment horizontal="center" vertical="center" wrapText="1"/>
    </xf>
    <xf numFmtId="49" fontId="1" fillId="0" borderId="71" xfId="0" applyNumberFormat="1" applyFont="1" applyBorder="1" applyAlignment="1">
      <alignment horizontal="center" vertical="center" wrapText="1"/>
    </xf>
    <xf numFmtId="49" fontId="1" fillId="22" borderId="71" xfId="0" applyNumberFormat="1" applyFont="1" applyFill="1" applyBorder="1" applyAlignment="1">
      <alignment horizontal="center" vertical="center" wrapText="1"/>
    </xf>
    <xf numFmtId="49" fontId="1" fillId="11" borderId="71" xfId="0" applyNumberFormat="1" applyFont="1" applyFill="1" applyBorder="1" applyAlignment="1">
      <alignment horizontal="left" vertical="center" wrapText="1"/>
    </xf>
    <xf numFmtId="49" fontId="1" fillId="11" borderId="71" xfId="0" applyNumberFormat="1" applyFont="1" applyFill="1" applyBorder="1" applyAlignment="1">
      <alignment horizontal="center" vertical="center" wrapText="1"/>
    </xf>
    <xf numFmtId="14" fontId="1" fillId="0" borderId="71" xfId="0" applyNumberFormat="1" applyFont="1" applyBorder="1" applyAlignment="1">
      <alignment horizontal="center" vertical="center" wrapText="1"/>
    </xf>
    <xf numFmtId="16" fontId="1" fillId="11" borderId="71" xfId="0" applyNumberFormat="1" applyFont="1" applyFill="1" applyBorder="1" applyAlignment="1">
      <alignment horizontal="center" vertical="center" wrapText="1"/>
    </xf>
    <xf numFmtId="0" fontId="1" fillId="0" borderId="71" xfId="0" applyFont="1" applyBorder="1" applyAlignment="1">
      <alignment vertical="center" wrapText="1"/>
    </xf>
    <xf numFmtId="165" fontId="1" fillId="0" borderId="71" xfId="0" applyNumberFormat="1" applyFont="1" applyBorder="1" applyAlignment="1">
      <alignment horizontal="center" vertical="center" wrapText="1"/>
    </xf>
    <xf numFmtId="0" fontId="1" fillId="0" borderId="71" xfId="0" applyFont="1" applyBorder="1" applyAlignment="1">
      <alignment wrapText="1"/>
    </xf>
    <xf numFmtId="9" fontId="1" fillId="0" borderId="78" xfId="4" applyFont="1" applyBorder="1" applyAlignment="1">
      <alignment horizontal="center" vertical="center" wrapText="1"/>
    </xf>
    <xf numFmtId="16" fontId="1" fillId="11" borderId="33" xfId="0" applyNumberFormat="1" applyFont="1" applyFill="1" applyBorder="1" applyAlignment="1">
      <alignment horizontal="center" vertical="center" wrapText="1"/>
    </xf>
    <xf numFmtId="0" fontId="1" fillId="0" borderId="33" xfId="0" applyFont="1" applyBorder="1" applyAlignment="1">
      <alignment wrapText="1"/>
    </xf>
    <xf numFmtId="49" fontId="1" fillId="22" borderId="70" xfId="0" applyNumberFormat="1" applyFont="1" applyFill="1" applyBorder="1" applyAlignment="1">
      <alignment horizontal="center" vertical="center" wrapText="1"/>
    </xf>
    <xf numFmtId="49" fontId="1" fillId="11" borderId="70" xfId="0" applyNumberFormat="1" applyFont="1" applyFill="1" applyBorder="1" applyAlignment="1">
      <alignment horizontal="left" vertical="center" wrapText="1"/>
    </xf>
    <xf numFmtId="49" fontId="1" fillId="11" borderId="70" xfId="0" applyNumberFormat="1" applyFont="1" applyFill="1" applyBorder="1" applyAlignment="1">
      <alignment horizontal="center" vertical="center" wrapText="1"/>
    </xf>
    <xf numFmtId="16" fontId="1" fillId="11" borderId="70" xfId="0" applyNumberFormat="1" applyFont="1" applyFill="1" applyBorder="1" applyAlignment="1">
      <alignment horizontal="center" vertical="center" wrapText="1"/>
    </xf>
    <xf numFmtId="0" fontId="1" fillId="0" borderId="70" xfId="0" applyFont="1" applyBorder="1" applyAlignment="1">
      <alignment vertical="center" wrapText="1"/>
    </xf>
    <xf numFmtId="165" fontId="1" fillId="0" borderId="70" xfId="0" applyNumberFormat="1" applyFont="1" applyBorder="1" applyAlignment="1">
      <alignment horizontal="center" vertical="center" wrapText="1"/>
    </xf>
    <xf numFmtId="0" fontId="1" fillId="0" borderId="70" xfId="0" applyFont="1" applyBorder="1" applyAlignment="1">
      <alignment wrapText="1"/>
    </xf>
    <xf numFmtId="0" fontId="1" fillId="22" borderId="9" xfId="0" applyFont="1" applyFill="1" applyBorder="1" applyAlignment="1">
      <alignment horizontal="center" vertical="center" wrapText="1"/>
    </xf>
    <xf numFmtId="49" fontId="1" fillId="12" borderId="0" xfId="0" applyNumberFormat="1" applyFont="1" applyFill="1" applyAlignment="1">
      <alignment horizontal="center" vertical="center" wrapText="1"/>
    </xf>
    <xf numFmtId="49" fontId="1" fillId="11" borderId="0" xfId="0" applyNumberFormat="1" applyFont="1" applyFill="1" applyAlignment="1">
      <alignment horizontal="center" vertical="center" wrapText="1"/>
    </xf>
    <xf numFmtId="16" fontId="1" fillId="11" borderId="0" xfId="0" applyNumberFormat="1" applyFont="1" applyFill="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lignment wrapText="1"/>
    </xf>
    <xf numFmtId="9" fontId="1" fillId="0" borderId="0" xfId="4" applyFont="1" applyBorder="1" applyAlignment="1">
      <alignment horizontal="center" vertical="center" wrapText="1"/>
    </xf>
    <xf numFmtId="167" fontId="1" fillId="0" borderId="0" xfId="0" applyNumberFormat="1" applyFont="1" applyAlignment="1">
      <alignment horizontal="center" vertical="center" wrapText="1"/>
    </xf>
    <xf numFmtId="0" fontId="1" fillId="0" borderId="69" xfId="0" applyFont="1" applyBorder="1" applyAlignment="1">
      <alignment vertical="center" wrapText="1"/>
    </xf>
    <xf numFmtId="0" fontId="1" fillId="24" borderId="74" xfId="0" applyFont="1" applyFill="1" applyBorder="1" applyAlignment="1">
      <alignment vertical="center" wrapText="1"/>
    </xf>
    <xf numFmtId="44" fontId="1" fillId="0" borderId="74" xfId="3" applyFont="1" applyBorder="1" applyAlignment="1">
      <alignment vertical="center" wrapText="1"/>
    </xf>
    <xf numFmtId="0" fontId="1" fillId="12" borderId="0" xfId="0" applyFont="1" applyFill="1" applyAlignment="1">
      <alignment horizontal="center" vertical="center" wrapText="1"/>
    </xf>
    <xf numFmtId="14" fontId="1" fillId="12" borderId="0" xfId="0" applyNumberFormat="1" applyFont="1" applyFill="1" applyAlignment="1">
      <alignment horizontal="center" vertical="center" wrapText="1"/>
    </xf>
    <xf numFmtId="49" fontId="1" fillId="9" borderId="33" xfId="0" applyNumberFormat="1" applyFont="1" applyFill="1" applyBorder="1" applyAlignment="1">
      <alignment horizontal="center" vertical="center" wrapText="1"/>
    </xf>
    <xf numFmtId="14" fontId="1" fillId="11" borderId="33" xfId="0" applyNumberFormat="1" applyFont="1" applyFill="1" applyBorder="1" applyAlignment="1">
      <alignment horizontal="center" vertical="center" wrapText="1"/>
    </xf>
    <xf numFmtId="49" fontId="1" fillId="11" borderId="33" xfId="0" applyNumberFormat="1" applyFont="1" applyFill="1" applyBorder="1" applyAlignment="1">
      <alignment vertical="center" wrapText="1"/>
    </xf>
    <xf numFmtId="0" fontId="1" fillId="0" borderId="33" xfId="0" applyFont="1" applyBorder="1" applyAlignment="1">
      <alignment horizontal="left" vertical="center" wrapText="1"/>
    </xf>
    <xf numFmtId="167" fontId="1" fillId="0" borderId="33" xfId="0" applyNumberFormat="1" applyFont="1" applyBorder="1" applyAlignment="1">
      <alignment horizontal="center" vertical="center" wrapText="1"/>
    </xf>
    <xf numFmtId="14" fontId="1" fillId="0" borderId="33" xfId="0" applyNumberFormat="1" applyFont="1" applyBorder="1" applyAlignment="1">
      <alignment vertical="center" wrapText="1"/>
    </xf>
    <xf numFmtId="49" fontId="1" fillId="11" borderId="71" xfId="0" applyNumberFormat="1" applyFont="1" applyFill="1" applyBorder="1" applyAlignment="1">
      <alignment horizontal="left" wrapText="1"/>
    </xf>
    <xf numFmtId="0" fontId="1" fillId="11" borderId="71" xfId="0" applyFont="1" applyFill="1" applyBorder="1" applyAlignment="1">
      <alignment horizontal="center" vertical="center" wrapText="1"/>
    </xf>
    <xf numFmtId="14" fontId="1" fillId="11" borderId="71" xfId="0" applyNumberFormat="1" applyFont="1" applyFill="1" applyBorder="1" applyAlignment="1">
      <alignment horizontal="center" vertical="center" wrapText="1"/>
    </xf>
    <xf numFmtId="0" fontId="1" fillId="0" borderId="71" xfId="0" applyFont="1" applyBorder="1" applyAlignment="1">
      <alignment horizontal="center" vertical="center" wrapText="1"/>
    </xf>
    <xf numFmtId="49" fontId="1" fillId="11" borderId="71" xfId="0" applyNumberFormat="1" applyFont="1" applyFill="1" applyBorder="1" applyAlignment="1">
      <alignment vertical="center" wrapText="1"/>
    </xf>
    <xf numFmtId="0" fontId="1" fillId="24" borderId="15" xfId="0" applyFont="1" applyFill="1" applyBorder="1" applyAlignment="1">
      <alignment vertical="center" wrapText="1"/>
    </xf>
    <xf numFmtId="9" fontId="1" fillId="0" borderId="71" xfId="4" applyFont="1" applyBorder="1" applyAlignment="1">
      <alignment horizontal="center" vertical="center" wrapText="1"/>
    </xf>
    <xf numFmtId="167" fontId="1" fillId="0" borderId="71" xfId="0" applyNumberFormat="1" applyFont="1" applyBorder="1" applyAlignment="1">
      <alignment horizontal="center" vertical="center" wrapText="1"/>
    </xf>
    <xf numFmtId="44" fontId="1" fillId="0" borderId="71" xfId="3" applyFont="1" applyBorder="1" applyAlignment="1">
      <alignment horizontal="center" vertical="center" wrapText="1"/>
    </xf>
    <xf numFmtId="49" fontId="1" fillId="11" borderId="33" xfId="0" applyNumberFormat="1" applyFont="1" applyFill="1" applyBorder="1" applyAlignment="1">
      <alignment horizontal="left" wrapText="1"/>
    </xf>
    <xf numFmtId="0" fontId="1" fillId="12" borderId="33" xfId="0" applyFont="1" applyFill="1" applyBorder="1" applyAlignment="1">
      <alignment horizontal="center" vertical="center" wrapText="1"/>
    </xf>
    <xf numFmtId="14" fontId="1" fillId="12" borderId="33" xfId="0" applyNumberFormat="1" applyFont="1" applyFill="1" applyBorder="1" applyAlignment="1">
      <alignment horizontal="center" vertical="center" wrapText="1"/>
    </xf>
    <xf numFmtId="0" fontId="1" fillId="16" borderId="33" xfId="0" applyFont="1" applyFill="1" applyBorder="1" applyAlignment="1">
      <alignment horizontal="center" vertical="center" wrapText="1"/>
    </xf>
    <xf numFmtId="0" fontId="1" fillId="15" borderId="33" xfId="0" applyFont="1" applyFill="1" applyBorder="1" applyAlignment="1">
      <alignment horizontal="center" vertical="center" wrapText="1"/>
    </xf>
    <xf numFmtId="0" fontId="1" fillId="17" borderId="33" xfId="0" applyFont="1" applyFill="1" applyBorder="1" applyAlignment="1">
      <alignment horizontal="center" vertical="center" wrapText="1"/>
    </xf>
    <xf numFmtId="16" fontId="1" fillId="0" borderId="33" xfId="0" applyNumberFormat="1" applyFont="1" applyBorder="1" applyAlignment="1">
      <alignment horizontal="center" vertical="center" wrapText="1"/>
    </xf>
    <xf numFmtId="0" fontId="1" fillId="6" borderId="33" xfId="0" applyFont="1" applyFill="1" applyBorder="1" applyAlignment="1">
      <alignment horizontal="center" vertical="center" wrapText="1"/>
    </xf>
    <xf numFmtId="9" fontId="1" fillId="0" borderId="33" xfId="4" applyFont="1" applyBorder="1" applyAlignment="1">
      <alignment wrapText="1"/>
    </xf>
    <xf numFmtId="167" fontId="1" fillId="0" borderId="33" xfId="0" applyNumberFormat="1" applyFont="1" applyBorder="1" applyAlignment="1">
      <alignment wrapText="1"/>
    </xf>
    <xf numFmtId="0" fontId="1" fillId="6" borderId="33" xfId="0" applyFont="1" applyFill="1" applyBorder="1" applyAlignment="1">
      <alignment vertical="center" wrapText="1"/>
    </xf>
    <xf numFmtId="49" fontId="1" fillId="18" borderId="33" xfId="0" applyNumberFormat="1" applyFont="1" applyFill="1" applyBorder="1" applyAlignment="1">
      <alignment horizontal="center" vertical="center" wrapText="1"/>
    </xf>
    <xf numFmtId="164" fontId="1" fillId="0" borderId="33" xfId="0" applyNumberFormat="1" applyFont="1" applyBorder="1" applyAlignment="1">
      <alignment wrapText="1"/>
    </xf>
    <xf numFmtId="9" fontId="1" fillId="11" borderId="33" xfId="4" applyFont="1" applyFill="1" applyBorder="1" applyAlignment="1">
      <alignment horizontal="center" vertical="center" wrapText="1"/>
    </xf>
    <xf numFmtId="167" fontId="1" fillId="11" borderId="33" xfId="0" applyNumberFormat="1" applyFont="1" applyFill="1" applyBorder="1" applyAlignment="1">
      <alignment horizontal="center" vertical="center" wrapText="1"/>
    </xf>
    <xf numFmtId="14" fontId="1" fillId="7" borderId="33" xfId="0" applyNumberFormat="1" applyFont="1" applyFill="1" applyBorder="1" applyAlignment="1">
      <alignment horizontal="center" vertical="center" wrapText="1"/>
    </xf>
    <xf numFmtId="0" fontId="1" fillId="0" borderId="49" xfId="0" applyFont="1" applyBorder="1" applyAlignment="1">
      <alignment horizontal="center" vertical="center" wrapText="1"/>
    </xf>
    <xf numFmtId="0" fontId="1" fillId="7" borderId="9" xfId="0" applyFont="1" applyFill="1" applyBorder="1" applyAlignment="1">
      <alignment horizontal="center" vertical="center" wrapText="1"/>
    </xf>
    <xf numFmtId="0" fontId="1" fillId="0" borderId="59" xfId="0" applyFont="1" applyBorder="1" applyAlignment="1">
      <alignment horizontal="center" vertical="center"/>
    </xf>
    <xf numFmtId="0" fontId="1" fillId="0" borderId="60" xfId="0" applyFont="1" applyBorder="1" applyAlignment="1">
      <alignment horizontal="left" vertical="center" wrapText="1"/>
    </xf>
    <xf numFmtId="0" fontId="1" fillId="23" borderId="60" xfId="0" applyFont="1" applyFill="1" applyBorder="1" applyAlignment="1">
      <alignment horizontal="left" vertical="center" wrapText="1"/>
    </xf>
    <xf numFmtId="0" fontId="1" fillId="0" borderId="54" xfId="0" applyFont="1" applyBorder="1" applyAlignment="1">
      <alignment horizontal="center" vertical="center"/>
    </xf>
    <xf numFmtId="0" fontId="1" fillId="10" borderId="58" xfId="0" applyFont="1" applyFill="1" applyBorder="1" applyAlignment="1">
      <alignment horizontal="left" vertical="center" wrapText="1"/>
    </xf>
    <xf numFmtId="0" fontId="1" fillId="0" borderId="21" xfId="0" applyFont="1" applyBorder="1" applyAlignment="1">
      <alignment horizontal="center" vertical="center"/>
    </xf>
    <xf numFmtId="0" fontId="1" fillId="0" borderId="10" xfId="0" applyFont="1" applyBorder="1" applyAlignment="1">
      <alignment horizontal="left" vertical="center" wrapText="1"/>
    </xf>
    <xf numFmtId="49" fontId="1" fillId="11" borderId="21" xfId="0" applyNumberFormat="1" applyFont="1" applyFill="1" applyBorder="1" applyAlignment="1">
      <alignment horizontal="left" vertical="center" wrapText="1"/>
    </xf>
    <xf numFmtId="0" fontId="1" fillId="0" borderId="44" xfId="0" applyFont="1" applyBorder="1" applyAlignment="1">
      <alignment horizontal="center" vertical="center"/>
    </xf>
    <xf numFmtId="0" fontId="1" fillId="23" borderId="55" xfId="0" applyFont="1" applyFill="1" applyBorder="1" applyAlignment="1">
      <alignment horizontal="left" vertical="center" wrapText="1"/>
    </xf>
    <xf numFmtId="0" fontId="1" fillId="0" borderId="57" xfId="0" applyFont="1" applyBorder="1" applyAlignment="1">
      <alignment horizontal="left" vertical="center" wrapText="1"/>
    </xf>
    <xf numFmtId="0" fontId="1" fillId="0" borderId="60" xfId="0" applyFont="1" applyBorder="1" applyAlignment="1">
      <alignment horizontal="center" vertical="center"/>
    </xf>
    <xf numFmtId="0" fontId="1" fillId="23" borderId="50" xfId="0" applyFont="1" applyFill="1" applyBorder="1" applyAlignment="1">
      <alignment horizontal="left" vertical="center" wrapText="1"/>
    </xf>
    <xf numFmtId="0" fontId="1" fillId="0" borderId="56" xfId="0" applyFont="1" applyBorder="1" applyAlignment="1">
      <alignment horizontal="left" vertical="center" wrapText="1"/>
    </xf>
    <xf numFmtId="0" fontId="1" fillId="10" borderId="55" xfId="0" applyFont="1" applyFill="1" applyBorder="1" applyAlignment="1">
      <alignment horizontal="left" vertical="center" wrapText="1"/>
    </xf>
    <xf numFmtId="0" fontId="1" fillId="10" borderId="50" xfId="0" applyFont="1" applyFill="1" applyBorder="1" applyAlignment="1">
      <alignment horizontal="left" vertical="center" wrapText="1"/>
    </xf>
    <xf numFmtId="0" fontId="18" fillId="0" borderId="55" xfId="0" applyFont="1" applyBorder="1" applyAlignment="1">
      <alignment horizontal="center" vertical="center" wrapText="1"/>
    </xf>
    <xf numFmtId="0" fontId="1" fillId="10" borderId="57" xfId="0" applyFont="1" applyFill="1" applyBorder="1" applyAlignment="1">
      <alignment horizontal="left" vertical="center" wrapText="1"/>
    </xf>
    <xf numFmtId="0" fontId="1" fillId="0" borderId="21" xfId="0" applyFont="1" applyBorder="1" applyAlignment="1">
      <alignment horizontal="left" vertical="center" wrapText="1"/>
    </xf>
    <xf numFmtId="0" fontId="1" fillId="0" borderId="50" xfId="0" applyFont="1" applyBorder="1" applyAlignment="1">
      <alignment horizontal="left" vertical="center"/>
    </xf>
    <xf numFmtId="0" fontId="18" fillId="11" borderId="55" xfId="0" applyFont="1" applyFill="1" applyBorder="1" applyAlignment="1">
      <alignment horizontal="center" vertical="center" wrapText="1"/>
    </xf>
    <xf numFmtId="49" fontId="1" fillId="10" borderId="56" xfId="0" applyNumberFormat="1" applyFont="1" applyFill="1" applyBorder="1" applyAlignment="1">
      <alignment horizontal="left" vertical="center" wrapText="1"/>
    </xf>
    <xf numFmtId="0" fontId="1" fillId="0" borderId="58" xfId="0" applyFont="1" applyBorder="1" applyAlignment="1">
      <alignment horizontal="left" vertical="center"/>
    </xf>
    <xf numFmtId="0" fontId="1" fillId="0" borderId="56" xfId="0" applyFont="1" applyBorder="1" applyAlignment="1">
      <alignment horizontal="left" vertical="center"/>
    </xf>
    <xf numFmtId="49" fontId="1" fillId="0" borderId="5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8" fillId="12" borderId="55" xfId="0" applyFont="1" applyFill="1" applyBorder="1" applyAlignment="1">
      <alignment horizontal="center" vertical="center" wrapText="1"/>
    </xf>
    <xf numFmtId="0" fontId="1" fillId="0" borderId="56" xfId="0" applyFont="1" applyBorder="1" applyAlignment="1">
      <alignment horizontal="center" vertical="center"/>
    </xf>
    <xf numFmtId="49" fontId="1" fillId="0" borderId="21" xfId="0" applyNumberFormat="1" applyFont="1" applyBorder="1" applyAlignment="1">
      <alignment horizontal="left" vertical="center" wrapText="1"/>
    </xf>
    <xf numFmtId="0" fontId="1" fillId="0" borderId="54" xfId="0" applyFont="1" applyBorder="1" applyAlignment="1">
      <alignment horizontal="left" vertical="top" wrapText="1"/>
    </xf>
    <xf numFmtId="0" fontId="1" fillId="0" borderId="21" xfId="0" applyFont="1" applyBorder="1" applyAlignment="1">
      <alignment horizontal="left" vertical="top" wrapText="1"/>
    </xf>
    <xf numFmtId="0" fontId="1" fillId="0" borderId="58" xfId="0" applyFont="1" applyBorder="1" applyAlignment="1">
      <alignment horizontal="center" vertical="center"/>
    </xf>
    <xf numFmtId="0" fontId="1" fillId="0" borderId="58" xfId="0" applyFont="1" applyBorder="1" applyAlignment="1">
      <alignment wrapText="1"/>
    </xf>
    <xf numFmtId="0" fontId="1" fillId="0" borderId="58" xfId="0" applyFont="1" applyBorder="1"/>
    <xf numFmtId="0" fontId="1" fillId="0" borderId="50" xfId="0" applyFont="1" applyBorder="1" applyAlignment="1">
      <alignment horizontal="center" vertical="center"/>
    </xf>
    <xf numFmtId="0" fontId="1" fillId="0" borderId="53" xfId="0" applyFont="1" applyBorder="1" applyAlignment="1">
      <alignment horizontal="center" vertical="center"/>
    </xf>
    <xf numFmtId="0" fontId="1" fillId="0" borderId="21" xfId="0" applyFont="1" applyBorder="1" applyAlignment="1">
      <alignment horizontal="center"/>
    </xf>
    <xf numFmtId="0" fontId="1" fillId="0" borderId="65" xfId="0" applyFont="1" applyBorder="1" applyAlignment="1">
      <alignment horizontal="left" vertical="center" wrapText="1"/>
    </xf>
    <xf numFmtId="0" fontId="1" fillId="0" borderId="55" xfId="0" applyFont="1" applyBorder="1" applyAlignment="1">
      <alignment horizontal="center"/>
    </xf>
    <xf numFmtId="0" fontId="1" fillId="0" borderId="21" xfId="0" applyFont="1" applyBorder="1" applyAlignment="1">
      <alignment wrapText="1"/>
    </xf>
    <xf numFmtId="0" fontId="1" fillId="0" borderId="0" xfId="0" applyFont="1" applyAlignment="1">
      <alignment horizontal="left" vertical="center"/>
    </xf>
    <xf numFmtId="49" fontId="1" fillId="10" borderId="21" xfId="0" applyNumberFormat="1" applyFont="1" applyFill="1" applyBorder="1" applyAlignment="1">
      <alignment horizontal="left" vertical="center" wrapText="1"/>
    </xf>
    <xf numFmtId="49" fontId="1" fillId="23" borderId="0" xfId="0" applyNumberFormat="1" applyFont="1" applyFill="1" applyAlignment="1">
      <alignment horizontal="left" vertical="center" wrapText="1"/>
    </xf>
    <xf numFmtId="49" fontId="1" fillId="0" borderId="53" xfId="0" applyNumberFormat="1" applyFont="1" applyBorder="1" applyAlignment="1">
      <alignment horizontal="left" vertical="center" wrapText="1"/>
    </xf>
    <xf numFmtId="49" fontId="1" fillId="10" borderId="53" xfId="0" applyNumberFormat="1" applyFont="1" applyFill="1" applyBorder="1" applyAlignment="1">
      <alignment horizontal="left" vertical="center" wrapText="1"/>
    </xf>
    <xf numFmtId="0" fontId="1" fillId="0" borderId="45" xfId="0" applyFont="1" applyBorder="1" applyAlignment="1">
      <alignment horizontal="left" vertical="top" wrapText="1"/>
    </xf>
    <xf numFmtId="0" fontId="1" fillId="23" borderId="0" xfId="0" applyFont="1" applyFill="1" applyAlignment="1">
      <alignment horizontal="left"/>
    </xf>
    <xf numFmtId="0" fontId="1" fillId="23" borderId="0" xfId="0" applyFont="1" applyFill="1"/>
    <xf numFmtId="0" fontId="1" fillId="0" borderId="0" xfId="0" applyFont="1" applyAlignment="1">
      <alignment horizontal="left" vertical="top"/>
    </xf>
    <xf numFmtId="0" fontId="4" fillId="13" borderId="22" xfId="0" applyFont="1" applyFill="1" applyBorder="1" applyAlignment="1">
      <alignment horizontal="center" vertical="center" wrapText="1"/>
    </xf>
    <xf numFmtId="0" fontId="4" fillId="13" borderId="0" xfId="0" applyFont="1" applyFill="1" applyAlignment="1">
      <alignment horizontal="center" vertical="center" wrapText="1"/>
    </xf>
    <xf numFmtId="0" fontId="0" fillId="0" borderId="0" xfId="0" applyAlignment="1">
      <alignment wrapText="1"/>
    </xf>
    <xf numFmtId="0" fontId="4" fillId="14" borderId="4" xfId="0" applyFont="1" applyFill="1" applyBorder="1" applyAlignment="1">
      <alignment horizontal="center" vertical="center" wrapText="1"/>
    </xf>
    <xf numFmtId="0" fontId="4" fillId="14" borderId="16" xfId="0" applyFont="1" applyFill="1" applyBorder="1" applyAlignment="1">
      <alignment horizontal="center" vertical="center" wrapText="1"/>
    </xf>
    <xf numFmtId="0" fontId="3" fillId="0" borderId="14" xfId="0" applyFont="1" applyBorder="1" applyAlignment="1">
      <alignment horizontal="center" vertical="center" wrapText="1"/>
    </xf>
    <xf numFmtId="0" fontId="0" fillId="0" borderId="14" xfId="0" applyBorder="1" applyAlignment="1">
      <alignment wrapText="1"/>
    </xf>
    <xf numFmtId="0" fontId="0" fillId="0" borderId="16" xfId="0" applyBorder="1" applyAlignment="1">
      <alignment horizontal="center"/>
    </xf>
    <xf numFmtId="0" fontId="0" fillId="0" borderId="9" xfId="0" applyBorder="1" applyAlignment="1">
      <alignment horizontal="center"/>
    </xf>
    <xf numFmtId="0" fontId="0" fillId="9" borderId="9" xfId="0" applyFill="1" applyBorder="1" applyAlignment="1">
      <alignment horizontal="center"/>
    </xf>
  </cellXfs>
  <cellStyles count="5">
    <cellStyle name="Bad" xfId="1" builtinId="27"/>
    <cellStyle name="Currency" xfId="3" builtinId="4"/>
    <cellStyle name="Hyperlink" xfId="2" builtinId="8"/>
    <cellStyle name="Normal" xfId="0" builtinId="0"/>
    <cellStyle name="Percent" xfId="4" builtinId="5"/>
  </cellStyles>
  <dxfs count="2501">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color theme="9" tint="0.79998168889431442"/>
      </font>
    </dxf>
    <dxf>
      <font>
        <b/>
        <i val="0"/>
        <color rgb="FF92D050"/>
      </font>
    </dxf>
    <dxf>
      <font>
        <b/>
        <i val="0"/>
        <color auto="1"/>
      </font>
      <fill>
        <patternFill>
          <bgColor rgb="FF92D050"/>
        </patternFill>
      </fill>
    </dxf>
    <dxf>
      <font>
        <b/>
        <i val="0"/>
        <color auto="1"/>
      </font>
      <fill>
        <patternFill>
          <bgColor rgb="FF00B05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color theme="9" tint="0.79998168889431442"/>
      </font>
    </dxf>
    <dxf>
      <font>
        <b/>
        <i val="0"/>
        <color rgb="FF92D050"/>
      </font>
    </dxf>
    <dxf>
      <font>
        <b/>
        <i val="0"/>
        <color auto="1"/>
      </font>
      <fill>
        <patternFill>
          <bgColor rgb="FF92D050"/>
        </patternFill>
      </fill>
    </dxf>
    <dxf>
      <font>
        <b/>
        <i val="0"/>
      </font>
      <fill>
        <patternFill>
          <bgColor rgb="FF00B050"/>
        </patternFill>
      </fill>
    </dxf>
    <dxf>
      <font>
        <color theme="9" tint="0.79998168889431442"/>
      </font>
    </dxf>
    <dxf>
      <font>
        <b/>
        <i val="0"/>
        <color rgb="FF92D050"/>
      </font>
    </dxf>
    <dxf>
      <font>
        <b/>
        <i val="0"/>
        <color auto="1"/>
      </font>
      <fill>
        <patternFill>
          <bgColor rgb="FF92D050"/>
        </patternFill>
      </fill>
    </dxf>
    <dxf>
      <font>
        <b/>
        <i val="0"/>
        <color auto="1"/>
      </font>
      <fill>
        <patternFill>
          <bgColor rgb="FF00B050"/>
        </patternFill>
      </fill>
    </dxf>
    <dxf>
      <font>
        <b/>
        <i val="0"/>
        <color auto="1"/>
      </font>
      <fill>
        <patternFill>
          <bgColor rgb="FF00B050"/>
        </patternFill>
      </fill>
    </dxf>
    <dxf>
      <font>
        <b/>
        <i val="0"/>
      </font>
      <fill>
        <patternFill>
          <bgColor rgb="FF00B050"/>
        </patternFill>
      </fill>
    </dxf>
    <dxf>
      <font>
        <b/>
        <i val="0"/>
        <color auto="1"/>
      </font>
      <fill>
        <patternFill>
          <bgColor rgb="FF92D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FF00"/>
        </patternFill>
      </fill>
    </dxf>
    <dxf>
      <fill>
        <patternFill>
          <bgColor rgb="FFFFC000"/>
        </patternFill>
      </fill>
    </dxf>
    <dxf>
      <font>
        <b/>
        <i val="0"/>
      </font>
      <fill>
        <patternFill>
          <bgColor rgb="FFFF0000"/>
        </patternFill>
      </fill>
    </dxf>
    <dxf>
      <fill>
        <patternFill>
          <bgColor rgb="FF00B050"/>
        </patternFill>
      </fill>
    </dxf>
    <dxf>
      <font>
        <b/>
        <i val="0"/>
      </font>
      <fill>
        <patternFill>
          <bgColor rgb="FFFFFF00"/>
        </patternFill>
      </fill>
    </dxf>
    <dxf>
      <font>
        <b/>
        <i val="0"/>
      </font>
      <fill>
        <patternFill>
          <bgColor rgb="FFFFC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theme="9" tint="0.59996337778862885"/>
        </patternFill>
      </fill>
    </dxf>
    <dxf>
      <font>
        <b/>
        <i val="0"/>
        <color auto="1"/>
      </font>
      <fill>
        <patternFill>
          <bgColor rgb="FF92D050"/>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font>
      <fill>
        <patternFill>
          <bgColor rgb="FF92D05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ont>
        <b/>
        <i val="0"/>
        <color auto="1"/>
      </font>
      <fill>
        <patternFill>
          <bgColor rgb="FF00B050"/>
        </patternFill>
      </fill>
    </dxf>
    <dxf>
      <font>
        <b/>
        <i val="0"/>
        <color auto="1"/>
      </font>
      <fill>
        <patternFill>
          <bgColor theme="9" tint="0.59996337778862885"/>
        </patternFill>
      </fill>
    </dxf>
    <dxf>
      <font>
        <b/>
        <i val="0"/>
        <color auto="1"/>
      </font>
      <fill>
        <patternFill>
          <bgColor rgb="FF92D050"/>
        </patternFill>
      </fill>
    </dxf>
    <dxf>
      <font>
        <b/>
        <i val="0"/>
      </font>
      <fill>
        <patternFill>
          <bgColor theme="7"/>
        </patternFill>
      </fill>
    </dxf>
    <dxf>
      <font>
        <color rgb="FF9C0006"/>
      </font>
      <fill>
        <patternFill>
          <bgColor rgb="FFFFC7CE"/>
        </patternFill>
      </fill>
    </dxf>
    <dxf>
      <font>
        <b/>
        <i val="0"/>
        <color auto="1"/>
      </font>
      <fill>
        <patternFill>
          <bgColor theme="7"/>
        </patternFill>
      </fill>
    </dxf>
    <dxf>
      <font>
        <b/>
        <i val="0"/>
        <color auto="1"/>
      </font>
      <fill>
        <patternFill>
          <bgColor rgb="FFFF0000"/>
        </patternFill>
      </fill>
    </dxf>
    <dxf>
      <font>
        <color rgb="FF9C0006"/>
      </font>
      <fill>
        <patternFill>
          <bgColor rgb="FFFFC7CE"/>
        </patternFill>
      </fill>
    </dxf>
    <dxf>
      <font>
        <b/>
        <i val="0"/>
      </font>
      <fill>
        <patternFill>
          <bgColor theme="7"/>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wprod.sharepoint.com/sites/icecubeupgrade/Controlled%20Documents/IceCube%20Upgrade%20Risk%20Register%20-%202018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Probabilities"/>
      <sheetName val="Scoring"/>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Vivian O'Dell" id="{3BB0C6C5-68A2-49A0-96FC-74FCB88DEE8F}" userId="S::vodell@wisc.edu::0a74cd74-db1b-44b8-b15e-d160ea9ebda1" providerId="AD"/>
  <person displayName="Terry Benson" id="{B089F469-7B9E-45C4-A615-DAFF8C8A98C2}" userId="S::tlbenson@wisc.edu::0e4f0eb1-d925-45a9-abfa-7f5ff88f0384" providerId="AD"/>
  <person displayName="MICHAEL A DUVERNOIS" id="{6DC535F8-50C9-4A2D-AD84-FE0A44EB72F2}" userId="S::duvernois@wisc.edu::1ad61317-5a99-4690-86f2-49d8ba7538cf" providerId="AD"/>
  <person displayName="Timo Karg" id="{DB9D6E55-4995-4299-B8EF-862FF2EFBFED}" userId="S::timo.karg_desy.de#ext#@uwprod.onmicrosoft.com::91c750e1-e4ca-4e4d-88a7-3168b3f1b11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3" dT="2022-02-21T14:45:33.97" personId="{3BB0C6C5-68A2-49A0-96FC-74FCB88DEE8F}" id="{EF76D048-DBD3-44AF-9D70-1A4A7D3B1A2E}" done="1">
    <text xml:space="preserve">Low estimate should be the low estimate of the Risk Cost Exposure, e.g. could be "1.2M / 1M / 1.4M" for Risk cost exposure, low estimate, high estimate. Multiplying probability x impact is not useful here.
</text>
  </threadedComment>
  <threadedComment ref="X3" dT="2022-02-21T14:45:48.03" personId="{3BB0C6C5-68A2-49A0-96FC-74FCB88DEE8F}" id="{49AE721C-8464-4627-9889-CA0432449EE4}" done="1">
    <text>See comment on low estimate.</text>
  </threadedComment>
  <threadedComment ref="P7" dT="2022-02-21T14:47:16.50" personId="{3BB0C6C5-68A2-49A0-96FC-74FCB88DEE8F}" id="{E8F53B7F-7D32-451B-AD26-E8142744BB80}" done="1">
    <text>This is for both FS2/FS3, correct? (i.e. 2 strings worth of modules is there for FS2 and the rest for FS3?).</text>
  </threadedComment>
  <threadedComment ref="P8" dT="2022-02-21T14:48:16.97" personId="{3BB0C6C5-68A2-49A0-96FC-74FCB88DEE8F}" id="{E801EF51-A1C5-43B6-A682-CD30C5353CA7}" done="1">
    <text>dates need updating?</text>
  </threadedComment>
  <threadedComment ref="P9" dT="2022-02-21T14:48:32.81" personId="{3BB0C6C5-68A2-49A0-96FC-74FCB88DEE8F}" id="{61D6AA4F-357C-4FAC-A9FC-318AD143233A}" done="1">
    <text>dates need updating?</text>
  </threadedComment>
  <threadedComment ref="P9" dT="2022-02-22T21:34:29.00" personId="{6DC535F8-50C9-4A2D-AD84-FE0A44EB72F2}" id="{EA03D34D-C6E2-4B74-9722-15BECCD6BECE}" parentId="{61D6AA4F-357C-4FAC-A9FC-318AD143233A}">
    <text>Fixed</text>
  </threadedComment>
  <threadedComment ref="R9" dT="2022-02-21T14:50:36.33" personId="{3BB0C6C5-68A2-49A0-96FC-74FCB88DEE8F}" id="{D253602D-4388-4E05-97D8-83CA9AF718B5}" done="1">
    <text xml:space="preserve">Does this mean delays in productino? This is already covered above. If the delay is in shipping, then ok. </text>
  </threadedComment>
  <threadedComment ref="R9" dT="2022-02-22T21:39:03.07" personId="{6DC535F8-50C9-4A2D-AD84-FE0A44EB72F2}" id="{A02E9849-0DCF-437A-B49A-2C8FB1F14E5C}" parentId="{D253602D-4388-4E05-97D8-83CA9AF718B5}">
    <text>Just shipping</text>
  </threadedComment>
  <threadedComment ref="R20" dT="2022-02-21T14:58:22.02" personId="{3BB0C6C5-68A2-49A0-96FC-74FCB88DEE8F}" id="{9DE80142-9201-478A-A337-1C0A4CCB8133}"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20" dT="2022-02-22T01:11:52.58" personId="{B089F469-7B9E-45C4-A615-DAFF8C8A98C2}" id="{5C5011E5-97A5-48D4-98F2-C5037B3E78FE}" parentId="{9DE80142-9201-478A-A337-1C0A4CCB8133}">
    <text>Changed from "Corona Virus" to "Missed ship date"</text>
  </threadedComment>
  <threadedComment ref="R25" dT="2022-02-21T14:58:22.02" personId="{3BB0C6C5-68A2-49A0-96FC-74FCB88DEE8F}" id="{CAF3A8C2-F63B-42A9-851A-9C066B9CB767}"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25" dT="2022-02-22T01:11:52.58" personId="{B089F469-7B9E-45C4-A615-DAFF8C8A98C2}" id="{59D43435-2EDE-4A3E-8EF2-EC0186DC9319}" parentId="{CAF3A8C2-F63B-42A9-851A-9C066B9CB767}">
    <text>Changed from "Corona Virus" to "Missed ship date"</text>
  </threadedComment>
  <threadedComment ref="R26" dT="2022-02-21T14:58:22.02" personId="{3BB0C6C5-68A2-49A0-96FC-74FCB88DEE8F}" id="{7AA5DDAB-42AD-4AF6-A78F-BDF01FD9D2D0}" done="1">
    <text>Risk trigger should be how PM / project knows risk is about to happen -- not "covid" as that is too vague. covid might be the *cause* of the delay, but is not the risk trigger. Risk trigger would be missing some major milestone or schdule delay of some amount, I think.</text>
  </threadedComment>
  <threadedComment ref="R26" dT="2022-02-22T01:11:52.58" personId="{B089F469-7B9E-45C4-A615-DAFF8C8A98C2}" id="{37AAFE57-2C09-4055-9B98-40C97F55C195}" parentId="{7AA5DDAB-42AD-4AF6-A78F-BDF01FD9D2D0}">
    <text>Changed from "Corona Virus" to "Missed ship date"</text>
  </threadedComment>
  <threadedComment ref="U33" dT="2022-02-21T15:26:35.66" personId="{3BB0C6C5-68A2-49A0-96FC-74FCB88DEE8F}" id="{F7D3CC89-31A7-45A0-AC8F-D8D3D531C44A}">
    <text xml:space="preserve">doesn't seem like a lot of money. How was this estimated?
</text>
  </threadedComment>
  <threadedComment ref="U33" dT="2022-03-03T03:14:46.24" personId="{B089F469-7B9E-45C4-A615-DAFF8C8A98C2}" id="{8F05C564-9FE9-471A-8E23-75FCB13278F4}" parentId="{F7D3CC89-31A7-45A0-AC8F-D8D3D531C44A}">
    <text>updated</text>
  </threadedComment>
  <threadedComment ref="S39" dT="2022-02-21T15:31:45.45" personId="{3BB0C6C5-68A2-49A0-96FC-74FCB88DEE8F}" id="{65E628E8-CEE4-45DB-90C2-52933765D158}">
    <text>Is this still the correct date? i.e. has the work already happened?</text>
  </threadedComment>
  <threadedComment ref="S39" dT="2022-02-22T02:12:13.03" personId="{B089F469-7B9E-45C4-A615-DAFF8C8A98C2}" id="{38645B00-5862-43B5-B350-6C5FE88A2F49}" parentId="{65E628E8-CEE4-45DB-90C2-52933765D158}">
    <text>updated</text>
  </threadedComment>
  <threadedComment ref="S42" dT="2022-02-21T15:36:20.31" personId="{3BB0C6C5-68A2-49A0-96FC-74FCB88DEE8F}" id="{BF06F5CE-A202-48B6-9EE9-39DC3F2104D9}">
    <text>Needs updating. Where are we with GPR scans?</text>
  </threadedComment>
  <threadedComment ref="S42" dT="2022-02-25T20:38:00.99" personId="{6DC535F8-50C9-4A2D-AD84-FE0A44EB72F2}" id="{44F85319-65AC-4159-B80D-62AD1A087BC2}" parentId="{BF06F5CE-A202-48B6-9EE9-39DC3F2104D9}">
    <text>Requested new ones. Fixed wording.</text>
  </threadedComment>
  <threadedComment ref="R48" dT="2022-02-21T15:41:24.34" personId="{3BB0C6C5-68A2-49A0-96FC-74FCB88DEE8F}" id="{C34AD244-E95F-4589-82B3-4764758E3815}">
    <text>does this need updating?</text>
  </threadedComment>
  <threadedComment ref="R48" dT="2022-02-22T02:21:14.83" personId="{B089F469-7B9E-45C4-A615-DAFF8C8A98C2}" id="{BF292DF5-1983-4C62-9FF5-02495114EE5E}" parentId="{C34AD244-E95F-4589-82B3-4764758E3815}">
    <text>updated</text>
  </threadedComment>
  <threadedComment ref="C59" dT="2022-02-20T00:22:36.96" personId="{6DC535F8-50C9-4A2D-AD84-FE0A44EB72F2}" id="{CEEBD577-C21D-4676-8E90-B94F0712BBF5}" done="1">
    <text>I think this one is being explored right now.</text>
  </threadedComment>
  <threadedComment ref="AC59" dT="2022-06-23T15:31:11.23" personId="{DB9D6E55-4995-4299-B8EF-862FF2EFBFED}" id="{06CF9A5E-6778-48AC-9E9B-6F5CA6CF174C}" done="1">
    <text>I assume this is the probability that we deviate from our plan of COMSUR shipping of the first two strings in August 2024. The probability for any delay is obviously  100%</text>
  </threadedComment>
  <threadedComment ref="C60" dT="2022-06-21T15:27:19.34" personId="{DB9D6E55-4995-4299-B8EF-862FF2EFBFED}" id="{8894A541-1637-4AF2-9B84-AB5DA4EF8FB8}">
    <text>Retire?</text>
  </threadedComment>
  <threadedComment ref="C60" dT="2022-06-23T15:21:32.11" personId="{DB9D6E55-4995-4299-B8EF-862FF2EFBFED}" id="{A93ADD6F-9E6B-4954-B29E-E1C6DCAE56D4}" parentId="{8894A541-1637-4AF2-9B84-AB5DA4EF8FB8}">
    <text>Retire after vendor visit on 2022-06-28 and discussion of the delivery cadence</text>
  </threadedComment>
  <threadedComment ref="C63" dT="2022-06-21T15:28:19.69" personId="{DB9D6E55-4995-4299-B8EF-862FF2EFBFED}" id="{E84D9106-584E-4C69-B2DC-B321F53D1435}">
    <text>Retire after D-Egg FAT review?</text>
  </threadedComment>
  <threadedComment ref="A64" dT="2022-02-22T22:08:26.97" personId="{6DC535F8-50C9-4A2D-AD84-FE0A44EB72F2}" id="{FEF1736E-722F-4E9C-9A6E-363D29A630F3}">
    <text>check with Delia, delete if not needed</text>
  </threadedComment>
  <threadedComment ref="C67" dT="2022-02-20T00:23:04.05" personId="{6DC535F8-50C9-4A2D-AD84-FE0A44EB72F2}" id="{3886DACA-5E2B-4721-A0AC-6C6868D9948E}">
    <text>ESD is caught here as well.</text>
  </threadedComment>
  <threadedComment ref="C67" dT="2022-02-22T22:12:59.30" personId="{6DC535F8-50C9-4A2D-AD84-FE0A44EB72F2}" id="{B1E220C4-8CE2-4C7A-BA61-EDA845BB1462}" parentId="{3886DACA-5E2B-4721-A0AC-6C6868D9948E}">
    <text>this covers the ones above</text>
  </threadedComment>
  <threadedComment ref="C74" dT="2022-02-21T16:09:34.58" personId="{3BB0C6C5-68A2-49A0-96FC-74FCB88DEE8F}" id="{3A07ECBD-15E9-4AC0-8594-91EA5F407C26}">
    <text>does this really impact the on-project cost? I thought evaluating several vendors was part of the plan.</text>
  </threadedComment>
  <threadedComment ref="C75" dT="2022-02-21T16:11:51.52" personId="{3BB0C6C5-68A2-49A0-96FC-74FCB88DEE8F}" id="{D5DB7B77-05B0-43FD-BBD2-F4D13768ED94}">
    <text>Can we combine too large and too heavy? seems like they require the same response.</text>
  </threadedComment>
  <threadedComment ref="C78" dT="2022-02-21T16:13:19.83" personId="{3BB0C6C5-68A2-49A0-96FC-74FCB88DEE8F}" id="{4D14C63A-84B6-449F-ACD4-6B4619D11A2F}">
    <text>can we connectorize at pole or is that crazy...?</text>
  </threadedComment>
  <threadedComment ref="C78" dT="2022-02-22T22:15:43.73" personId="{6DC535F8-50C9-4A2D-AD84-FE0A44EB72F2}" id="{A40D7145-5828-447A-BB7C-66EFD659E86E}" parentId="{4D14C63A-84B6-449F-ACD4-6B4619D11A2F}">
    <text>no, these can be done at Pole if needed</text>
  </threadedComment>
  <threadedComment ref="C88" dT="2022-02-21T16:39:57.69" personId="{3BB0C6C5-68A2-49A0-96FC-74FCB88DEE8F}" id="{5B1AA897-529F-4724-B95C-0D45995EA67F}" done="1">
    <text>confounding two issues, supply chain and reduced manpower. Is the supply chain issue similar to the MB supply chain issue?</text>
  </threadedComment>
  <threadedComment ref="C88" dT="2022-02-25T20:40:43.32" personId="{6DC535F8-50C9-4A2D-AD84-FE0A44EB72F2}" id="{F625CB15-77B4-4C1E-A047-7FD21E02F3FD}" parentId="{5B1AA897-529F-4724-B95C-0D45995EA67F}">
    <text>manpower removed</text>
  </threadedComment>
  <threadedComment ref="C93" dT="2022-02-20T00:24:07.41" personId="{6DC535F8-50C9-4A2D-AD84-FE0A44EB72F2}" id="{4FE9EF20-F330-4B65-A919-7BEF0486274B}" done="1">
    <text>This has a tight connection to the radioactive contamination risk in 1.3.</text>
  </threadedComment>
  <threadedComment ref="S105" dT="2022-02-21T16:26:15.03" personId="{3BB0C6C5-68A2-49A0-96FC-74FCB88DEE8F}" id="{C7B8430C-512A-4D9E-92C3-5AEA554BDE6A}">
    <text>Needs updating? (i.e. not PY4, I guess)</text>
  </threadedComment>
  <threadedComment ref="S105" dT="2022-02-25T20:41:49.35" personId="{6DC535F8-50C9-4A2D-AD84-FE0A44EB72F2}" id="{E395D64A-0DC8-4782-BE39-E2DFB34B6AD7}" parentId="{C7B8430C-512A-4D9E-92C3-5AEA554BDE6A}">
    <text>added PY5</text>
  </threadedComment>
  <threadedComment ref="AC122" dT="2022-02-21T15:28:35.19" personId="{3BB0C6C5-68A2-49A0-96FC-74FCB88DEE8F}" id="{A4B2B0CE-47C6-4F66-A0C8-9940D44A962E}">
    <text xml:space="preserve">My guess is that this should be "very low" not low. </text>
  </threadedComment>
  <threadedComment ref="C124" dT="2022-02-22T02:16:29.25" personId="{B089F469-7B9E-45C4-A615-DAFF8C8A98C2}" id="{19A99AFC-23BE-4ECF-B044-57727A9A7F9B}">
    <text>This is redundant with TECH23 above, OK to delete probably, after reconciling with TECH23</text>
  </threadedComment>
  <threadedComment ref="C124" dT="2022-02-25T20:37:41.38" personId="{6DC535F8-50C9-4A2D-AD84-FE0A44EB72F2}" id="{8EFAA600-1E06-4BD3-9ACB-3A6677D3A894}" parentId="{19A99AFC-23BE-4ECF-B044-57727A9A7F9B}">
    <text>Sounds good</text>
  </threadedComment>
  <threadedComment ref="C124" dT="2022-03-02T23:42:58.46" personId="{B089F469-7B9E-45C4-A615-DAFF8C8A98C2}" id="{9620BAEE-8BAE-46EB-B25E-EF7FBAD79CE7}" parentId="{19A99AFC-23BE-4ECF-B044-57727A9A7F9B}">
    <text>keeping it because exposure is different, includes new hose</text>
  </threadedComment>
  <threadedComment ref="S124" dT="2022-02-21T15:33:58.64" personId="{3BB0C6C5-68A2-49A0-96FC-74FCB88DEE8F}" id="{159CDB5E-C349-431F-885A-16CA6EAAFE12}">
    <text>Is this still accurate? (don't we already have additional drill heads / hose segments?)</text>
  </threadedComment>
  <threadedComment ref="S124" dT="2022-06-27T20:55:04.47" personId="{6DC535F8-50C9-4A2D-AD84-FE0A44EB72F2}" id="{559B3169-4BFD-471F-8274-AB09E2EBC9C9}" parentId="{159CDB5E-C349-431F-885A-16CA6EAAFE12}">
    <text>retired</text>
  </threadedComment>
  <threadedComment ref="C125" dT="2022-06-21T15:26:18.39" personId="{DB9D6E55-4995-4299-B8EF-862FF2EFBFED}" id="{B4C22897-200B-42F3-A3D4-383BA02B4067}" done="1">
    <text>Retire?</text>
  </threadedComment>
  <threadedComment ref="A126" dT="2022-02-22T22:06:43.72" personId="{6DC535F8-50C9-4A2D-AD84-FE0A44EB72F2}" id="{72B3AAAB-4D99-4FCE-B96C-5A849CA81583}" done="1">
    <text>retire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A139"/>
  <sheetViews>
    <sheetView tabSelected="1" zoomScale="90" zoomScaleNormal="90" workbookViewId="0">
      <pane xSplit="3" ySplit="3" topLeftCell="D9" activePane="bottomRight" state="frozen"/>
      <selection pane="bottomRight" activeCell="N108" sqref="N108"/>
      <selection pane="bottomLeft" activeCell="A4" sqref="A4"/>
      <selection pane="topRight" activeCell="D1" sqref="D1"/>
    </sheetView>
  </sheetViews>
  <sheetFormatPr defaultColWidth="10.625" defaultRowHeight="15.75"/>
  <cols>
    <col min="1" max="1" width="12.375" style="28" customWidth="1"/>
    <col min="2" max="2" width="9.625" style="28" customWidth="1"/>
    <col min="3" max="3" width="51.25" style="49" customWidth="1"/>
    <col min="4" max="4" width="21.375" style="74" customWidth="1"/>
    <col min="5" max="5" width="13.625" style="2" customWidth="1"/>
    <col min="6" max="6" width="10.125" style="2" customWidth="1"/>
    <col min="7" max="7" width="10.5" style="2" customWidth="1"/>
    <col min="8" max="9" width="10.625" style="2" hidden="1" customWidth="1"/>
    <col min="10" max="10" width="14.375" style="2" hidden="1" customWidth="1"/>
    <col min="11" max="11" width="11.625" style="2" hidden="1" customWidth="1"/>
    <col min="12" max="13" width="10.625" style="28" hidden="1" customWidth="1"/>
    <col min="14" max="14" width="11.625" style="28" hidden="1" customWidth="1"/>
    <col min="15" max="15" width="12" style="2" customWidth="1"/>
    <col min="16" max="16" width="14.125" style="74" customWidth="1"/>
    <col min="17" max="17" width="13.5" style="28" customWidth="1"/>
    <col min="18" max="18" width="19.625" style="74" customWidth="1"/>
    <col min="19" max="19" width="50.75" style="2" customWidth="1"/>
    <col min="20" max="20" width="38.625" style="139" customWidth="1"/>
    <col min="21" max="21" width="12.5" style="28" customWidth="1"/>
    <col min="22" max="22" width="14.125" style="28" customWidth="1"/>
    <col min="23" max="23" width="13.625" style="28" hidden="1" customWidth="1"/>
    <col min="24" max="24" width="13.125" style="28" customWidth="1"/>
    <col min="25" max="25" width="16.375" style="8" customWidth="1"/>
    <col min="26" max="27" width="13.125" style="8" customWidth="1"/>
    <col min="28" max="28" width="9.125" style="28" customWidth="1"/>
    <col min="29" max="29" width="11.625" style="190" customWidth="1"/>
    <col min="30" max="30" width="11.625" style="28" customWidth="1"/>
    <col min="31" max="31" width="14.625" style="195" customWidth="1"/>
    <col min="32" max="32" width="15" style="28" customWidth="1"/>
    <col min="33" max="33" width="11.625" style="28" customWidth="1"/>
    <col min="34" max="34" width="12" style="260" bestFit="1" customWidth="1"/>
    <col min="35" max="35" width="13.125" style="28" customWidth="1"/>
    <col min="36" max="37" width="18.625" style="28" hidden="1" customWidth="1"/>
    <col min="38" max="42" width="15.125" style="28" hidden="1" customWidth="1"/>
    <col min="43" max="43" width="17.5" style="28" hidden="1" customWidth="1"/>
    <col min="44" max="44" width="16.5" style="28" hidden="1" customWidth="1"/>
    <col min="45" max="45" width="14.875" style="28" hidden="1" customWidth="1"/>
    <col min="46" max="49" width="0" style="28" hidden="1" customWidth="1"/>
    <col min="50" max="16384" width="10.625" style="28"/>
  </cols>
  <sheetData>
    <row r="1" spans="1:235" s="35" customFormat="1" ht="59.1" customHeight="1" thickTop="1" thickBot="1">
      <c r="A1" s="30"/>
      <c r="B1" s="31"/>
      <c r="C1" s="31" t="s">
        <v>0</v>
      </c>
      <c r="D1" s="32"/>
      <c r="E1" s="32"/>
      <c r="F1" s="82"/>
      <c r="G1" s="83"/>
      <c r="H1" s="84"/>
      <c r="I1" s="33"/>
      <c r="J1" s="33"/>
      <c r="K1" s="85" t="s">
        <v>1</v>
      </c>
      <c r="L1" s="33"/>
      <c r="M1" s="33"/>
      <c r="N1" s="34"/>
      <c r="O1" s="86"/>
      <c r="P1" s="87" t="s">
        <v>2</v>
      </c>
      <c r="Q1" s="87"/>
      <c r="R1" s="87"/>
      <c r="S1" s="88"/>
      <c r="T1" s="221" t="s">
        <v>3</v>
      </c>
      <c r="U1" s="45" t="s">
        <v>4</v>
      </c>
      <c r="V1" s="45"/>
      <c r="W1" s="45"/>
      <c r="X1" s="45"/>
      <c r="Y1" s="109" t="s">
        <v>5</v>
      </c>
      <c r="Z1" s="109"/>
      <c r="AA1" s="109"/>
      <c r="AB1" s="646" t="s">
        <v>6</v>
      </c>
      <c r="AC1" s="189"/>
      <c r="AD1" s="33"/>
      <c r="AE1" s="194"/>
      <c r="AF1" s="120" t="s">
        <v>7</v>
      </c>
      <c r="AG1" s="33"/>
      <c r="AH1" s="188"/>
      <c r="AI1" s="34"/>
      <c r="AJ1" s="644" t="s">
        <v>8</v>
      </c>
      <c r="AK1" s="644"/>
      <c r="AL1" s="641" t="s">
        <v>9</v>
      </c>
      <c r="AM1" s="642"/>
      <c r="AN1" s="642"/>
      <c r="AO1" s="642"/>
      <c r="AP1" s="642"/>
      <c r="AQ1" s="643"/>
      <c r="AR1" s="641" t="s">
        <v>9</v>
      </c>
      <c r="AS1" s="642"/>
      <c r="AT1" s="642"/>
      <c r="AU1" s="642"/>
      <c r="AV1" s="642"/>
      <c r="AW1" s="643"/>
    </row>
    <row r="2" spans="1:235" s="36" customFormat="1" ht="15.75" customHeight="1" thickTop="1" thickBot="1">
      <c r="A2" s="218"/>
      <c r="B2" s="90"/>
      <c r="C2" s="322"/>
      <c r="D2" s="323"/>
      <c r="E2" s="219" t="s">
        <v>10</v>
      </c>
      <c r="F2" s="324"/>
      <c r="G2" s="325"/>
      <c r="H2" s="324"/>
      <c r="I2" s="326" t="s">
        <v>11</v>
      </c>
      <c r="J2" s="327"/>
      <c r="K2" s="328"/>
      <c r="L2" s="329" t="s">
        <v>12</v>
      </c>
      <c r="M2" s="330"/>
      <c r="N2" s="331"/>
      <c r="O2" s="332"/>
      <c r="P2" s="333"/>
      <c r="Q2" s="333"/>
      <c r="R2" s="333"/>
      <c r="S2" s="334"/>
      <c r="T2" s="221"/>
      <c r="U2" s="335" t="s">
        <v>13</v>
      </c>
      <c r="V2" s="335"/>
      <c r="W2" s="335"/>
      <c r="X2" s="335"/>
      <c r="Y2" s="336" t="s">
        <v>14</v>
      </c>
      <c r="Z2" s="336"/>
      <c r="AA2" s="336"/>
      <c r="AB2" s="647"/>
      <c r="AC2" s="337" t="s">
        <v>11</v>
      </c>
      <c r="AD2" s="330"/>
      <c r="AE2" s="338"/>
      <c r="AF2" s="331"/>
      <c r="AG2" s="329" t="s">
        <v>15</v>
      </c>
      <c r="AH2" s="339"/>
      <c r="AI2" s="331"/>
      <c r="AJ2" s="645"/>
      <c r="AK2" s="645"/>
      <c r="AL2" s="641"/>
      <c r="AM2" s="642"/>
      <c r="AN2" s="642"/>
      <c r="AO2" s="642"/>
      <c r="AP2" s="642"/>
      <c r="AQ2" s="643"/>
      <c r="AR2" s="641"/>
      <c r="AS2" s="642"/>
      <c r="AT2" s="642"/>
      <c r="AU2" s="642"/>
      <c r="AV2" s="642"/>
      <c r="AW2" s="643"/>
    </row>
    <row r="3" spans="1:235" s="2" customFormat="1" ht="57" customHeight="1" thickTop="1" thickBot="1">
      <c r="A3" s="340" t="s">
        <v>16</v>
      </c>
      <c r="B3" s="340" t="s">
        <v>17</v>
      </c>
      <c r="C3" s="341" t="s">
        <v>18</v>
      </c>
      <c r="D3" s="342" t="s">
        <v>19</v>
      </c>
      <c r="E3" s="342" t="s">
        <v>20</v>
      </c>
      <c r="F3" s="342" t="s">
        <v>21</v>
      </c>
      <c r="G3" s="342" t="s">
        <v>22</v>
      </c>
      <c r="H3" s="342" t="s">
        <v>23</v>
      </c>
      <c r="I3" s="342" t="s">
        <v>24</v>
      </c>
      <c r="J3" s="342" t="s">
        <v>25</v>
      </c>
      <c r="K3" s="342" t="s">
        <v>26</v>
      </c>
      <c r="L3" s="342" t="s">
        <v>27</v>
      </c>
      <c r="M3" s="342" t="s">
        <v>28</v>
      </c>
      <c r="N3" s="342" t="s">
        <v>29</v>
      </c>
      <c r="O3" s="342" t="s">
        <v>30</v>
      </c>
      <c r="P3" s="342" t="s">
        <v>31</v>
      </c>
      <c r="Q3" s="342" t="s">
        <v>32</v>
      </c>
      <c r="R3" s="342" t="s">
        <v>33</v>
      </c>
      <c r="S3" s="342" t="s">
        <v>34</v>
      </c>
      <c r="T3" s="343" t="s">
        <v>35</v>
      </c>
      <c r="U3" s="220" t="s">
        <v>4</v>
      </c>
      <c r="V3" s="220" t="s">
        <v>36</v>
      </c>
      <c r="W3" s="344" t="s">
        <v>37</v>
      </c>
      <c r="X3" s="220" t="s">
        <v>38</v>
      </c>
      <c r="Y3" s="345" t="s">
        <v>5</v>
      </c>
      <c r="Z3" s="345" t="s">
        <v>36</v>
      </c>
      <c r="AA3" s="345" t="s">
        <v>38</v>
      </c>
      <c r="AB3" s="220"/>
      <c r="AC3" s="346" t="s">
        <v>39</v>
      </c>
      <c r="AD3" s="347" t="s">
        <v>40</v>
      </c>
      <c r="AE3" s="348" t="s">
        <v>41</v>
      </c>
      <c r="AF3" s="349" t="s">
        <v>26</v>
      </c>
      <c r="AG3" s="347" t="s">
        <v>42</v>
      </c>
      <c r="AH3" s="350" t="s">
        <v>43</v>
      </c>
      <c r="AI3" s="347" t="s">
        <v>29</v>
      </c>
      <c r="AJ3" s="9" t="s">
        <v>44</v>
      </c>
      <c r="AK3" s="9" t="s">
        <v>45</v>
      </c>
      <c r="AL3" s="9" t="s">
        <v>46</v>
      </c>
      <c r="AM3" s="9" t="s">
        <v>47</v>
      </c>
      <c r="AN3" s="9" t="s">
        <v>48</v>
      </c>
      <c r="AO3" s="9" t="s">
        <v>49</v>
      </c>
      <c r="AP3" s="27" t="s">
        <v>50</v>
      </c>
      <c r="AQ3" s="27" t="s">
        <v>51</v>
      </c>
      <c r="AR3" s="27" t="s">
        <v>51</v>
      </c>
      <c r="AS3" s="27" t="s">
        <v>51</v>
      </c>
    </row>
    <row r="4" spans="1:235" s="2" customFormat="1" ht="17.25" thickTop="1" thickBot="1">
      <c r="A4" s="314"/>
      <c r="B4" s="315"/>
      <c r="C4" s="268" t="s">
        <v>52</v>
      </c>
      <c r="D4" s="267"/>
      <c r="E4" s="267"/>
      <c r="F4" s="267"/>
      <c r="G4" s="267"/>
      <c r="H4" s="267"/>
      <c r="I4" s="267"/>
      <c r="J4" s="267"/>
      <c r="K4" s="267"/>
      <c r="L4" s="267"/>
      <c r="M4" s="267"/>
      <c r="N4" s="267"/>
      <c r="O4" s="267"/>
      <c r="P4" s="267"/>
      <c r="Q4" s="267"/>
      <c r="R4" s="267"/>
      <c r="S4" s="267"/>
      <c r="T4" s="269"/>
      <c r="U4" s="270"/>
      <c r="V4" s="270"/>
      <c r="W4" s="271"/>
      <c r="X4" s="270"/>
      <c r="Y4" s="272"/>
      <c r="Z4" s="272"/>
      <c r="AA4" s="272"/>
      <c r="AB4" s="270"/>
      <c r="AC4" s="316"/>
      <c r="AD4" s="317"/>
      <c r="AE4" s="318"/>
      <c r="AF4" s="306"/>
      <c r="AG4" s="317"/>
      <c r="AH4" s="319"/>
      <c r="AI4" s="317"/>
      <c r="AJ4" s="48"/>
      <c r="AK4" s="48"/>
      <c r="AL4" s="48"/>
      <c r="AM4" s="48"/>
      <c r="AN4" s="48"/>
      <c r="AO4" s="48"/>
      <c r="AP4" s="48"/>
      <c r="AQ4" s="48"/>
    </row>
    <row r="5" spans="1:235" s="41" customFormat="1" ht="108.75" customHeight="1" thickTop="1" thickBot="1">
      <c r="A5" s="359" t="s">
        <v>53</v>
      </c>
      <c r="B5" s="364" t="s">
        <v>54</v>
      </c>
      <c r="C5" s="235" t="s">
        <v>55</v>
      </c>
      <c r="D5" s="359" t="s">
        <v>56</v>
      </c>
      <c r="E5" s="365">
        <v>43447</v>
      </c>
      <c r="F5" s="365">
        <v>44736</v>
      </c>
      <c r="G5" s="365"/>
      <c r="H5" s="359" t="s">
        <v>57</v>
      </c>
      <c r="I5" s="359" t="s">
        <v>57</v>
      </c>
      <c r="J5" s="359" t="s">
        <v>58</v>
      </c>
      <c r="K5" s="359" t="s">
        <v>59</v>
      </c>
      <c r="L5" s="359" t="str">
        <f>VLOOKUP($H5,Scoring!$A$4:$F$8, MATCH(I5, Scoring!$B$3:$F$3,0)+1,FALSE)</f>
        <v>High</v>
      </c>
      <c r="M5" s="359" t="str">
        <f>VLOOKUP($H5,Scoring!$A$4:$F$8, MATCH(J5, Scoring!$B$3:$F$3,0)+1,FALSE)</f>
        <v>Moderate</v>
      </c>
      <c r="N5" s="359" t="s">
        <v>59</v>
      </c>
      <c r="O5" s="359" t="s">
        <v>60</v>
      </c>
      <c r="P5" s="359" t="s">
        <v>61</v>
      </c>
      <c r="Q5" s="359" t="s">
        <v>62</v>
      </c>
      <c r="R5" s="359" t="s">
        <v>63</v>
      </c>
      <c r="S5" s="366" t="s">
        <v>64</v>
      </c>
      <c r="T5" s="16" t="s">
        <v>65</v>
      </c>
      <c r="U5" s="182">
        <v>100000</v>
      </c>
      <c r="V5" s="182">
        <v>80000</v>
      </c>
      <c r="W5" s="182">
        <f>(V5 + X5)/2</f>
        <v>100000</v>
      </c>
      <c r="X5" s="182">
        <v>120000</v>
      </c>
      <c r="Y5" s="111" t="s">
        <v>66</v>
      </c>
      <c r="Z5" s="367" t="s">
        <v>66</v>
      </c>
      <c r="AA5" s="367" t="s">
        <v>66</v>
      </c>
      <c r="AB5" s="321"/>
      <c r="AC5" s="368">
        <v>0.05</v>
      </c>
      <c r="AD5" s="367" t="str">
        <f>Y5</f>
        <v>0</v>
      </c>
      <c r="AE5" s="369">
        <f>U5</f>
        <v>100000</v>
      </c>
      <c r="AF5" s="359" t="s">
        <v>67</v>
      </c>
      <c r="AG5" s="17">
        <f>AC5*AD5</f>
        <v>0</v>
      </c>
      <c r="AH5" s="370">
        <f>AC5*AE5</f>
        <v>5000</v>
      </c>
      <c r="AI5" s="17" t="s">
        <v>59</v>
      </c>
      <c r="AJ5" s="371" t="s">
        <v>68</v>
      </c>
      <c r="AK5" s="23"/>
      <c r="AL5" s="40">
        <v>36000</v>
      </c>
      <c r="AM5" s="40">
        <v>36000</v>
      </c>
      <c r="AN5" s="40">
        <v>36000</v>
      </c>
      <c r="AO5" s="40">
        <v>36000</v>
      </c>
      <c r="AP5" s="40">
        <v>36000</v>
      </c>
      <c r="AQ5" s="57"/>
      <c r="AR5" s="18"/>
      <c r="AS5" s="18"/>
      <c r="AT5" s="29"/>
      <c r="AU5" s="29"/>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row>
    <row r="6" spans="1:235" ht="107.25" customHeight="1" thickTop="1" thickBot="1">
      <c r="A6" s="372" t="s">
        <v>69</v>
      </c>
      <c r="B6" s="373" t="s">
        <v>54</v>
      </c>
      <c r="C6" s="320" t="s">
        <v>70</v>
      </c>
      <c r="D6" s="374" t="s">
        <v>71</v>
      </c>
      <c r="E6" s="375">
        <v>43447</v>
      </c>
      <c r="F6" s="375">
        <v>44736</v>
      </c>
      <c r="G6" s="375"/>
      <c r="H6" s="374" t="s">
        <v>58</v>
      </c>
      <c r="I6" s="374" t="s">
        <v>57</v>
      </c>
      <c r="J6" s="374" t="s">
        <v>57</v>
      </c>
      <c r="K6" s="374" t="s">
        <v>59</v>
      </c>
      <c r="L6" s="374" t="str">
        <f>VLOOKUP($H6,Scoring!$A$4:$F$8, MATCH(I6, Scoring!$B$3:$F$3,0)+1,FALSE)</f>
        <v>Moderate</v>
      </c>
      <c r="M6" s="374" t="str">
        <f>VLOOKUP($H6,Scoring!$A$4:$F$8, MATCH(J6, Scoring!$B$3:$F$3,0)+1,FALSE)</f>
        <v>Moderate</v>
      </c>
      <c r="N6" s="374" t="str">
        <f>VLOOKUP($H6,Scoring!$A$4:$F$8, MATCH(K6, Scoring!$B$3:$F$3,0)+1,FALSE)</f>
        <v>Moderate</v>
      </c>
      <c r="O6" s="376" t="s">
        <v>60</v>
      </c>
      <c r="P6" s="377" t="s">
        <v>72</v>
      </c>
      <c r="Q6" s="378" t="s">
        <v>62</v>
      </c>
      <c r="R6" s="379" t="s">
        <v>73</v>
      </c>
      <c r="S6" s="380" t="s">
        <v>74</v>
      </c>
      <c r="T6" s="313" t="s">
        <v>75</v>
      </c>
      <c r="U6" s="302">
        <f>197120+30000</f>
        <v>227120</v>
      </c>
      <c r="V6" s="311">
        <v>25000</v>
      </c>
      <c r="W6" s="44"/>
      <c r="X6" s="311">
        <f>500000+394240</f>
        <v>894240</v>
      </c>
      <c r="Y6" s="255" t="s">
        <v>76</v>
      </c>
      <c r="Z6" s="381" t="s">
        <v>66</v>
      </c>
      <c r="AA6" s="381" t="s">
        <v>77</v>
      </c>
      <c r="AB6" s="382"/>
      <c r="AC6" s="383">
        <v>0.02</v>
      </c>
      <c r="AD6" s="367" t="str">
        <f>Y6</f>
        <v>2</v>
      </c>
      <c r="AE6" s="369">
        <f>U6</f>
        <v>227120</v>
      </c>
      <c r="AF6" s="374" t="s">
        <v>78</v>
      </c>
      <c r="AG6" s="20">
        <f>AC6*AD6</f>
        <v>0.04</v>
      </c>
      <c r="AH6" s="384">
        <f>AC6*AE6</f>
        <v>4542.4000000000005</v>
      </c>
      <c r="AI6" s="20" t="s">
        <v>58</v>
      </c>
      <c r="AJ6" s="359"/>
      <c r="AK6" s="18"/>
      <c r="AL6" s="37"/>
      <c r="AM6" s="37"/>
      <c r="AN6" s="37"/>
      <c r="AO6" s="37"/>
      <c r="AP6" s="37"/>
      <c r="AQ6" s="58"/>
      <c r="AR6" s="18"/>
      <c r="AS6" s="18"/>
      <c r="AT6" s="29"/>
      <c r="AU6" s="29"/>
    </row>
    <row r="7" spans="1:235" s="46" customFormat="1" ht="47.45" customHeight="1" thickTop="1" thickBot="1">
      <c r="A7" s="385" t="s">
        <v>79</v>
      </c>
      <c r="B7" s="386" t="s">
        <v>54</v>
      </c>
      <c r="C7" s="387" t="s">
        <v>80</v>
      </c>
      <c r="D7" s="359" t="s">
        <v>81</v>
      </c>
      <c r="E7" s="365">
        <v>43314</v>
      </c>
      <c r="F7" s="388"/>
      <c r="G7" s="365"/>
      <c r="H7" s="359" t="s">
        <v>59</v>
      </c>
      <c r="I7" s="359" t="s">
        <v>82</v>
      </c>
      <c r="J7" s="359" t="s">
        <v>58</v>
      </c>
      <c r="K7" s="359" t="s">
        <v>82</v>
      </c>
      <c r="L7" s="359" t="str">
        <f>VLOOKUP($H7,Scoring!$A$4:$F$8, MATCH(I7, Scoring!$B$3:$F$3,0)+1,FALSE)</f>
        <v>Low</v>
      </c>
      <c r="M7" s="359" t="str">
        <f>VLOOKUP($H7,Scoring!$A$4:$F$8, MATCH(J7, Scoring!$B$3:$F$3,0)+1,FALSE)</f>
        <v>Moderate</v>
      </c>
      <c r="N7" s="359" t="str">
        <f>VLOOKUP($H7,Scoring!$A$4:$F$8, MATCH(K7, Scoring!$B$3:$F$3,0)+1,FALSE)</f>
        <v>Low</v>
      </c>
      <c r="O7" s="389" t="s">
        <v>83</v>
      </c>
      <c r="P7" s="390" t="s">
        <v>84</v>
      </c>
      <c r="Q7" s="391" t="s">
        <v>62</v>
      </c>
      <c r="R7" s="392" t="s">
        <v>85</v>
      </c>
      <c r="S7" s="393" t="s">
        <v>86</v>
      </c>
      <c r="T7" s="366" t="s">
        <v>87</v>
      </c>
      <c r="U7" s="37">
        <v>12000</v>
      </c>
      <c r="V7" s="40">
        <v>5000</v>
      </c>
      <c r="W7" s="37"/>
      <c r="X7" s="40">
        <v>25000</v>
      </c>
      <c r="Y7" s="111" t="s">
        <v>66</v>
      </c>
      <c r="Z7" s="367" t="s">
        <v>66</v>
      </c>
      <c r="AA7" s="367" t="s">
        <v>76</v>
      </c>
      <c r="AB7" s="366"/>
      <c r="AC7" s="368">
        <v>0.1</v>
      </c>
      <c r="AD7" s="367" t="str">
        <f>Y7</f>
        <v>0</v>
      </c>
      <c r="AE7" s="369">
        <f>U7</f>
        <v>12000</v>
      </c>
      <c r="AF7" s="359">
        <v>0</v>
      </c>
      <c r="AG7" s="17">
        <f>AC7*AD7</f>
        <v>0</v>
      </c>
      <c r="AH7" s="370">
        <f>AC7*AE7</f>
        <v>1200</v>
      </c>
      <c r="AI7" s="17">
        <v>0</v>
      </c>
      <c r="AJ7" s="359"/>
      <c r="AK7" s="366"/>
      <c r="AL7" s="37"/>
      <c r="AM7" s="37"/>
      <c r="AN7" s="37"/>
      <c r="AO7" s="37"/>
      <c r="AP7" s="37"/>
      <c r="AQ7" s="55"/>
      <c r="AR7" s="92"/>
      <c r="AS7" s="92"/>
      <c r="AT7" s="50"/>
      <c r="AU7" s="50"/>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row>
    <row r="8" spans="1:235" ht="58.5" customHeight="1" thickTop="1" thickBot="1">
      <c r="A8" s="394" t="s">
        <v>88</v>
      </c>
      <c r="B8" s="386" t="s">
        <v>54</v>
      </c>
      <c r="C8" s="180" t="s">
        <v>89</v>
      </c>
      <c r="D8" s="359" t="s">
        <v>90</v>
      </c>
      <c r="E8" s="365">
        <v>43447</v>
      </c>
      <c r="F8" s="365">
        <v>44736</v>
      </c>
      <c r="G8" s="365"/>
      <c r="H8" s="359" t="s">
        <v>58</v>
      </c>
      <c r="I8" s="359" t="s">
        <v>59</v>
      </c>
      <c r="J8" s="359" t="s">
        <v>58</v>
      </c>
      <c r="K8" s="359" t="s">
        <v>82</v>
      </c>
      <c r="L8" s="359" t="str">
        <f>VLOOKUP($H8,Scoring!$A$4:$F$8, MATCH(I8, Scoring!$B$3:$F$3,0)+1,FALSE)</f>
        <v>Moderate</v>
      </c>
      <c r="M8" s="359" t="str">
        <f>VLOOKUP($H8,Scoring!$A$4:$F$8, MATCH(J8, Scoring!$B$3:$F$3,0)+1,FALSE)</f>
        <v>Low</v>
      </c>
      <c r="N8" s="359" t="str">
        <f>VLOOKUP($H8,Scoring!$A$4:$F$8, MATCH(K8, Scoring!$B$3:$F$3,0)+1,FALSE)</f>
        <v>Low</v>
      </c>
      <c r="O8" s="389" t="s">
        <v>60</v>
      </c>
      <c r="P8" s="253" t="s">
        <v>91</v>
      </c>
      <c r="Q8" s="391" t="s">
        <v>62</v>
      </c>
      <c r="R8" s="392" t="s">
        <v>92</v>
      </c>
      <c r="S8" s="393" t="s">
        <v>93</v>
      </c>
      <c r="T8" s="16" t="s">
        <v>94</v>
      </c>
      <c r="U8" s="182">
        <v>25000</v>
      </c>
      <c r="V8" s="183">
        <v>5000</v>
      </c>
      <c r="W8" s="182"/>
      <c r="X8" s="183">
        <v>40000</v>
      </c>
      <c r="Y8" s="111" t="s">
        <v>76</v>
      </c>
      <c r="Z8" s="367" t="s">
        <v>66</v>
      </c>
      <c r="AA8" s="367" t="s">
        <v>77</v>
      </c>
      <c r="AB8" s="395"/>
      <c r="AC8" s="368">
        <v>0.04</v>
      </c>
      <c r="AD8" s="367" t="str">
        <f>Y8</f>
        <v>2</v>
      </c>
      <c r="AE8" s="369">
        <f t="shared" ref="AE8:AE16" si="0">U8</f>
        <v>25000</v>
      </c>
      <c r="AF8" s="359">
        <v>0</v>
      </c>
      <c r="AG8" s="17">
        <f t="shared" ref="AG8:AG16" si="1">AC8*AD8</f>
        <v>0.08</v>
      </c>
      <c r="AH8" s="370">
        <f t="shared" ref="AH8:AH16" si="2">AC8*AE8</f>
        <v>1000</v>
      </c>
      <c r="AI8" s="17">
        <v>0</v>
      </c>
      <c r="AJ8" s="359"/>
      <c r="AK8" s="18"/>
      <c r="AL8" s="37"/>
      <c r="AM8" s="37"/>
      <c r="AN8" s="37"/>
      <c r="AO8" s="37"/>
      <c r="AP8" s="37"/>
      <c r="AQ8" s="58"/>
      <c r="AR8" s="18"/>
      <c r="AS8" s="18"/>
      <c r="AT8" s="29"/>
      <c r="AU8" s="29"/>
    </row>
    <row r="9" spans="1:235" ht="121.5" thickTop="1" thickBot="1">
      <c r="A9" s="394" t="s">
        <v>95</v>
      </c>
      <c r="B9" s="386" t="s">
        <v>54</v>
      </c>
      <c r="C9" s="180" t="s">
        <v>96</v>
      </c>
      <c r="D9" s="359" t="s">
        <v>97</v>
      </c>
      <c r="E9" s="365">
        <v>43447</v>
      </c>
      <c r="F9" s="365">
        <v>44736</v>
      </c>
      <c r="G9" s="365"/>
      <c r="H9" s="359" t="s">
        <v>58</v>
      </c>
      <c r="I9" s="359" t="s">
        <v>59</v>
      </c>
      <c r="J9" s="359" t="s">
        <v>59</v>
      </c>
      <c r="K9" s="359" t="s">
        <v>82</v>
      </c>
      <c r="L9" s="359" t="str">
        <f>VLOOKUP($H9,Scoring!$A$4:$F$8, MATCH(I9, Scoring!$B$3:$F$3,0)+1,FALSE)</f>
        <v>Moderate</v>
      </c>
      <c r="M9" s="359" t="str">
        <f>VLOOKUP($H9,Scoring!$A$4:$F$8, MATCH(J9, Scoring!$B$3:$F$3,0)+1,FALSE)</f>
        <v>Moderate</v>
      </c>
      <c r="N9" s="359" t="str">
        <f>VLOOKUP($H9,Scoring!$A$4:$F$8, MATCH(K9, Scoring!$B$3:$F$3,0)+1,FALSE)</f>
        <v>Low</v>
      </c>
      <c r="O9" s="389" t="s">
        <v>60</v>
      </c>
      <c r="P9" s="253" t="s">
        <v>91</v>
      </c>
      <c r="Q9" s="391" t="s">
        <v>62</v>
      </c>
      <c r="R9" s="392" t="s">
        <v>98</v>
      </c>
      <c r="S9" s="393" t="s">
        <v>99</v>
      </c>
      <c r="T9" s="16" t="s">
        <v>100</v>
      </c>
      <c r="U9" s="182">
        <v>12000</v>
      </c>
      <c r="V9" s="183">
        <v>5000</v>
      </c>
      <c r="W9" s="182"/>
      <c r="X9" s="183">
        <v>25000</v>
      </c>
      <c r="Y9" s="111" t="s">
        <v>76</v>
      </c>
      <c r="Z9" s="367" t="s">
        <v>66</v>
      </c>
      <c r="AA9" s="367" t="s">
        <v>77</v>
      </c>
      <c r="AB9" s="395"/>
      <c r="AC9" s="368">
        <v>0.15</v>
      </c>
      <c r="AD9" s="367" t="str">
        <f t="shared" ref="AD9:AD16" si="3">Y9</f>
        <v>2</v>
      </c>
      <c r="AE9" s="369">
        <f t="shared" si="0"/>
        <v>12000</v>
      </c>
      <c r="AF9" s="359">
        <v>0</v>
      </c>
      <c r="AG9" s="17">
        <f t="shared" si="1"/>
        <v>0.3</v>
      </c>
      <c r="AH9" s="370">
        <f t="shared" si="2"/>
        <v>1800</v>
      </c>
      <c r="AI9" s="359">
        <v>0</v>
      </c>
      <c r="AJ9" s="359"/>
      <c r="AK9" s="18"/>
      <c r="AL9" s="37"/>
      <c r="AM9" s="37"/>
      <c r="AN9" s="37"/>
      <c r="AO9" s="37"/>
      <c r="AP9" s="37"/>
      <c r="AQ9" s="58"/>
      <c r="AR9" s="18"/>
      <c r="AS9" s="18"/>
      <c r="AT9" s="29"/>
      <c r="AU9" s="29"/>
    </row>
    <row r="10" spans="1:235" ht="58.5" customHeight="1" thickTop="1" thickBot="1">
      <c r="A10" s="394" t="s">
        <v>101</v>
      </c>
      <c r="B10" s="386" t="s">
        <v>54</v>
      </c>
      <c r="C10" s="180" t="s">
        <v>102</v>
      </c>
      <c r="D10" s="359" t="s">
        <v>103</v>
      </c>
      <c r="E10" s="365">
        <v>43447</v>
      </c>
      <c r="F10" s="365">
        <v>44736</v>
      </c>
      <c r="G10" s="365"/>
      <c r="H10" s="359" t="s">
        <v>58</v>
      </c>
      <c r="I10" s="359" t="s">
        <v>58</v>
      </c>
      <c r="J10" s="359" t="s">
        <v>59</v>
      </c>
      <c r="K10" s="359" t="s">
        <v>58</v>
      </c>
      <c r="L10" s="359" t="str">
        <f>VLOOKUP($H10,Scoring!$A$4:$F$8, MATCH(I10, Scoring!$B$3:$F$3,0)+1,FALSE)</f>
        <v>Low</v>
      </c>
      <c r="M10" s="359" t="str">
        <f>VLOOKUP($H10,Scoring!$A$4:$F$8, MATCH(J10, Scoring!$B$3:$F$3,0)+1,FALSE)</f>
        <v>Moderate</v>
      </c>
      <c r="N10" s="359" t="str">
        <f>VLOOKUP($H10,Scoring!$A$4:$F$8, MATCH(K10, Scoring!$B$3:$F$3,0)+1,FALSE)</f>
        <v>Low</v>
      </c>
      <c r="O10" s="389" t="s">
        <v>60</v>
      </c>
      <c r="P10" s="253" t="s">
        <v>91</v>
      </c>
      <c r="Q10" s="391" t="s">
        <v>62</v>
      </c>
      <c r="R10" s="392" t="s">
        <v>104</v>
      </c>
      <c r="S10" s="393" t="s">
        <v>105</v>
      </c>
      <c r="T10" s="16" t="s">
        <v>106</v>
      </c>
      <c r="U10" s="182">
        <v>52738</v>
      </c>
      <c r="V10" s="183">
        <f>0.5*U10</f>
        <v>26369</v>
      </c>
      <c r="W10" s="182"/>
      <c r="X10" s="183">
        <v>105476</v>
      </c>
      <c r="Y10" s="111" t="s">
        <v>76</v>
      </c>
      <c r="Z10" s="367" t="s">
        <v>107</v>
      </c>
      <c r="AA10" s="367" t="s">
        <v>77</v>
      </c>
      <c r="AB10" s="395"/>
      <c r="AC10" s="368">
        <v>0.1</v>
      </c>
      <c r="AD10" s="367" t="str">
        <f t="shared" si="3"/>
        <v>2</v>
      </c>
      <c r="AE10" s="369">
        <f t="shared" si="0"/>
        <v>52738</v>
      </c>
      <c r="AF10" s="359">
        <v>0</v>
      </c>
      <c r="AG10" s="17">
        <f t="shared" si="1"/>
        <v>0.2</v>
      </c>
      <c r="AH10" s="370">
        <f t="shared" si="2"/>
        <v>5273.8</v>
      </c>
      <c r="AI10" s="359">
        <v>0</v>
      </c>
      <c r="AJ10" s="359"/>
      <c r="AK10" s="18"/>
      <c r="AL10" s="42"/>
      <c r="AM10" s="37"/>
      <c r="AN10" s="37"/>
      <c r="AO10" s="37"/>
      <c r="AP10" s="37"/>
      <c r="AQ10" s="58"/>
      <c r="AR10" s="18"/>
      <c r="AS10" s="18"/>
      <c r="AT10" s="29"/>
      <c r="AU10" s="29"/>
    </row>
    <row r="11" spans="1:235" ht="64.5" customHeight="1" thickTop="1" thickBot="1">
      <c r="A11" s="385" t="s">
        <v>108</v>
      </c>
      <c r="B11" s="386" t="s">
        <v>109</v>
      </c>
      <c r="C11" s="387" t="s">
        <v>110</v>
      </c>
      <c r="D11" s="359" t="s">
        <v>111</v>
      </c>
      <c r="E11" s="365">
        <v>43314</v>
      </c>
      <c r="F11" s="365">
        <v>44620</v>
      </c>
      <c r="G11" s="365"/>
      <c r="H11" s="359" t="s">
        <v>59</v>
      </c>
      <c r="I11" s="359" t="s">
        <v>58</v>
      </c>
      <c r="J11" s="359" t="s">
        <v>59</v>
      </c>
      <c r="K11" s="359" t="s">
        <v>82</v>
      </c>
      <c r="L11" s="359" t="str">
        <f>VLOOKUP($H11,Scoring!$A$4:$F$8, MATCH(I11, Scoring!$B$3:$F$3,0)+1,FALSE)</f>
        <v>Moderate</v>
      </c>
      <c r="M11" s="359" t="str">
        <f>VLOOKUP($H11,Scoring!$A$4:$F$8, MATCH(J11, Scoring!$B$3:$F$3,0)+1,FALSE)</f>
        <v>Moderate</v>
      </c>
      <c r="N11" s="359" t="str">
        <f>VLOOKUP($H11,Scoring!$A$4:$F$8, MATCH(K11, Scoring!$B$3:$F$3,0)+1,FALSE)</f>
        <v>Low</v>
      </c>
      <c r="O11" s="389" t="s">
        <v>112</v>
      </c>
      <c r="P11" s="396" t="s">
        <v>113</v>
      </c>
      <c r="Q11" s="391" t="s">
        <v>62</v>
      </c>
      <c r="R11" s="392" t="s">
        <v>114</v>
      </c>
      <c r="S11" s="393" t="s">
        <v>115</v>
      </c>
      <c r="T11" s="366" t="s">
        <v>116</v>
      </c>
      <c r="U11" s="37">
        <v>197120</v>
      </c>
      <c r="V11" s="37">
        <v>98560</v>
      </c>
      <c r="W11" s="37">
        <f t="shared" ref="W11" si="4">2*W34</f>
        <v>0</v>
      </c>
      <c r="X11" s="37">
        <v>295680</v>
      </c>
      <c r="Y11" s="111" t="s">
        <v>76</v>
      </c>
      <c r="Z11" s="367" t="s">
        <v>107</v>
      </c>
      <c r="AA11" s="367" t="s">
        <v>117</v>
      </c>
      <c r="AB11" s="254"/>
      <c r="AC11" s="368">
        <v>0.01</v>
      </c>
      <c r="AD11" s="367" t="str">
        <f t="shared" si="3"/>
        <v>2</v>
      </c>
      <c r="AE11" s="369">
        <f t="shared" si="0"/>
        <v>197120</v>
      </c>
      <c r="AF11" s="359">
        <v>0</v>
      </c>
      <c r="AG11" s="17">
        <f t="shared" si="1"/>
        <v>0.02</v>
      </c>
      <c r="AH11" s="370">
        <f t="shared" si="2"/>
        <v>1971.2</v>
      </c>
      <c r="AI11" s="17">
        <v>0</v>
      </c>
      <c r="AJ11" s="359" t="s">
        <v>118</v>
      </c>
      <c r="AK11" s="366"/>
      <c r="AL11" s="42"/>
      <c r="AM11" s="37"/>
      <c r="AN11" s="37"/>
      <c r="AO11" s="37"/>
      <c r="AP11" s="37"/>
      <c r="AQ11" s="55"/>
      <c r="AR11" s="18"/>
      <c r="AS11" s="18"/>
      <c r="AT11" s="29"/>
      <c r="AU11" s="29"/>
    </row>
    <row r="12" spans="1:235" ht="67.5" customHeight="1" thickTop="1" thickBot="1">
      <c r="A12" s="385" t="s">
        <v>119</v>
      </c>
      <c r="B12" s="386" t="s">
        <v>54</v>
      </c>
      <c r="C12" s="180" t="s">
        <v>120</v>
      </c>
      <c r="D12" s="359" t="s">
        <v>121</v>
      </c>
      <c r="E12" s="365">
        <v>43327</v>
      </c>
      <c r="F12" s="359"/>
      <c r="G12" s="359"/>
      <c r="H12" s="359" t="s">
        <v>58</v>
      </c>
      <c r="I12" s="359" t="s">
        <v>59</v>
      </c>
      <c r="J12" s="359" t="s">
        <v>59</v>
      </c>
      <c r="K12" s="359" t="s">
        <v>58</v>
      </c>
      <c r="L12" s="359" t="str">
        <f>VLOOKUP($H12,Scoring!$A$4:$F$8, MATCH(I12, Scoring!$B$3:$F$3,0)+1,FALSE)</f>
        <v>Moderate</v>
      </c>
      <c r="M12" s="359" t="str">
        <f>VLOOKUP($H12,Scoring!$A$4:$F$8, MATCH(J12, Scoring!$B$3:$F$3,0)+1,FALSE)</f>
        <v>Moderate</v>
      </c>
      <c r="N12" s="359" t="str">
        <f>VLOOKUP($H12,Scoring!$A$4:$F$8, MATCH(K12, Scoring!$B$3:$F$3,0)+1,FALSE)</f>
        <v>Low</v>
      </c>
      <c r="O12" s="397" t="s">
        <v>60</v>
      </c>
      <c r="P12" s="247" t="s">
        <v>113</v>
      </c>
      <c r="Q12" s="398" t="s">
        <v>122</v>
      </c>
      <c r="R12" s="399" t="s">
        <v>123</v>
      </c>
      <c r="S12" s="393" t="s">
        <v>124</v>
      </c>
      <c r="T12" s="400" t="s">
        <v>125</v>
      </c>
      <c r="U12" s="186">
        <f>U11</f>
        <v>197120</v>
      </c>
      <c r="V12" s="186">
        <f t="shared" ref="V12:X12" si="5">V11</f>
        <v>98560</v>
      </c>
      <c r="W12" s="186">
        <f t="shared" si="5"/>
        <v>0</v>
      </c>
      <c r="X12" s="186">
        <f t="shared" si="5"/>
        <v>295680</v>
      </c>
      <c r="Y12" s="245">
        <v>2</v>
      </c>
      <c r="Z12" s="367" t="s">
        <v>107</v>
      </c>
      <c r="AA12" s="367" t="s">
        <v>117</v>
      </c>
      <c r="AB12" s="400"/>
      <c r="AC12" s="368">
        <v>0.1</v>
      </c>
      <c r="AD12" s="367">
        <f t="shared" si="3"/>
        <v>2</v>
      </c>
      <c r="AE12" s="369">
        <f t="shared" si="0"/>
        <v>197120</v>
      </c>
      <c r="AF12" s="359" t="s">
        <v>126</v>
      </c>
      <c r="AG12" s="17">
        <f t="shared" si="1"/>
        <v>0.2</v>
      </c>
      <c r="AH12" s="370">
        <f t="shared" si="2"/>
        <v>19712</v>
      </c>
      <c r="AI12" s="17" t="s">
        <v>58</v>
      </c>
      <c r="AJ12" s="366"/>
      <c r="AK12" s="366"/>
      <c r="AL12" s="55"/>
      <c r="AM12" s="37"/>
      <c r="AN12" s="37"/>
      <c r="AO12" s="37"/>
      <c r="AP12" s="37"/>
      <c r="AQ12" s="55"/>
      <c r="AR12" s="18"/>
      <c r="AS12" s="18"/>
      <c r="AT12" s="29"/>
      <c r="AU12" s="29"/>
    </row>
    <row r="13" spans="1:235" ht="42.75" customHeight="1" thickTop="1" thickBot="1">
      <c r="A13" s="385" t="s">
        <v>127</v>
      </c>
      <c r="B13" s="386">
        <v>1.1000000000000001</v>
      </c>
      <c r="C13" s="123" t="s">
        <v>128</v>
      </c>
      <c r="D13" s="359" t="s">
        <v>129</v>
      </c>
      <c r="E13" s="365">
        <v>44623</v>
      </c>
      <c r="F13" s="359"/>
      <c r="G13" s="359"/>
      <c r="H13" s="359" t="s">
        <v>57</v>
      </c>
      <c r="I13" s="359" t="s">
        <v>58</v>
      </c>
      <c r="J13" s="359" t="s">
        <v>59</v>
      </c>
      <c r="K13" s="359" t="s">
        <v>58</v>
      </c>
      <c r="L13" s="359" t="str">
        <f>VLOOKUP($H13,Scoring!$A$4:$F$8, MATCH(I13, Scoring!$B$3:$F$3,0)+1,FALSE)</f>
        <v>Moderate</v>
      </c>
      <c r="M13" s="359" t="str">
        <f>VLOOKUP($H13,Scoring!$A$4:$F$8, MATCH(J13, Scoring!$B$3:$F$3,0)+1,FALSE)</f>
        <v>High</v>
      </c>
      <c r="N13" s="359" t="str">
        <f>VLOOKUP($H13,Scoring!$A$4:$F$8, MATCH(K13, Scoring!$B$3:$F$3,0)+1,FALSE)</f>
        <v>Moderate</v>
      </c>
      <c r="O13" s="397" t="s">
        <v>130</v>
      </c>
      <c r="P13" s="248">
        <v>2022</v>
      </c>
      <c r="Q13" s="398" t="s">
        <v>122</v>
      </c>
      <c r="R13" s="399" t="s">
        <v>131</v>
      </c>
      <c r="S13" s="393" t="s">
        <v>132</v>
      </c>
      <c r="T13" s="366" t="s">
        <v>133</v>
      </c>
      <c r="U13" s="401">
        <v>400000</v>
      </c>
      <c r="V13" s="40">
        <v>320000</v>
      </c>
      <c r="W13" s="37"/>
      <c r="X13" s="40">
        <v>480000</v>
      </c>
      <c r="Y13" s="111" t="s">
        <v>76</v>
      </c>
      <c r="Z13" s="367" t="s">
        <v>66</v>
      </c>
      <c r="AA13" s="367" t="s">
        <v>134</v>
      </c>
      <c r="AB13" s="402"/>
      <c r="AC13" s="368">
        <v>0.75</v>
      </c>
      <c r="AD13" s="367" t="str">
        <f t="shared" si="3"/>
        <v>2</v>
      </c>
      <c r="AE13" s="369">
        <f t="shared" si="0"/>
        <v>400000</v>
      </c>
      <c r="AF13" s="359" t="s">
        <v>58</v>
      </c>
      <c r="AG13" s="17">
        <f>AC13*AD13</f>
        <v>1.5</v>
      </c>
      <c r="AH13" s="370">
        <f>AC13*AE13</f>
        <v>300000</v>
      </c>
      <c r="AI13" s="359" t="s">
        <v>58</v>
      </c>
      <c r="AJ13" s="366"/>
      <c r="AK13" s="366"/>
      <c r="AL13" s="55"/>
      <c r="AM13" s="37"/>
      <c r="AN13" s="37"/>
      <c r="AO13" s="37"/>
      <c r="AP13" s="37"/>
      <c r="AQ13" s="55"/>
      <c r="AR13" s="18"/>
      <c r="AS13" s="18"/>
      <c r="AT13" s="29"/>
      <c r="AU13" s="29"/>
    </row>
    <row r="14" spans="1:235" ht="42.75" customHeight="1" thickTop="1" thickBot="1">
      <c r="A14" s="359" t="s">
        <v>135</v>
      </c>
      <c r="B14" s="364">
        <v>1.1000000000000001</v>
      </c>
      <c r="C14" s="234" t="s">
        <v>136</v>
      </c>
      <c r="D14" s="359" t="s">
        <v>137</v>
      </c>
      <c r="E14" s="365">
        <v>44623</v>
      </c>
      <c r="F14" s="359"/>
      <c r="G14" s="359"/>
      <c r="H14" s="359" t="s">
        <v>57</v>
      </c>
      <c r="I14" s="359" t="s">
        <v>59</v>
      </c>
      <c r="J14" s="359" t="s">
        <v>59</v>
      </c>
      <c r="K14" s="359" t="s">
        <v>58</v>
      </c>
      <c r="L14" s="359" t="str">
        <f>VLOOKUP($H14,Scoring!$A$4:$F$8, MATCH(I14, Scoring!$B$3:$F$3,0)+1,FALSE)</f>
        <v>High</v>
      </c>
      <c r="M14" s="359" t="str">
        <f>VLOOKUP($H14,Scoring!$A$4:$F$8, MATCH(J14, Scoring!$B$3:$F$3,0)+1,FALSE)</f>
        <v>High</v>
      </c>
      <c r="N14" s="359" t="str">
        <f>VLOOKUP($H14,Scoring!$A$4:$F$8, MATCH(K14, Scoring!$B$3:$F$3,0)+1,FALSE)</f>
        <v>Moderate</v>
      </c>
      <c r="O14" s="359" t="s">
        <v>130</v>
      </c>
      <c r="P14" s="245">
        <v>2022</v>
      </c>
      <c r="Q14" s="359" t="s">
        <v>62</v>
      </c>
      <c r="R14" s="359" t="s">
        <v>138</v>
      </c>
      <c r="S14" s="366" t="s">
        <v>139</v>
      </c>
      <c r="T14" s="366" t="s">
        <v>140</v>
      </c>
      <c r="U14" s="403">
        <v>600000</v>
      </c>
      <c r="V14" s="37">
        <v>500000</v>
      </c>
      <c r="W14" s="37"/>
      <c r="X14" s="37">
        <v>750000</v>
      </c>
      <c r="Y14" s="17">
        <v>12</v>
      </c>
      <c r="Z14" s="367" t="s">
        <v>77</v>
      </c>
      <c r="AA14" s="367" t="s">
        <v>141</v>
      </c>
      <c r="AB14" s="402"/>
      <c r="AC14" s="368">
        <v>0.75</v>
      </c>
      <c r="AD14" s="367">
        <f t="shared" si="3"/>
        <v>12</v>
      </c>
      <c r="AE14" s="369">
        <f t="shared" si="0"/>
        <v>600000</v>
      </c>
      <c r="AF14" s="359" t="s">
        <v>126</v>
      </c>
      <c r="AG14" s="17">
        <f t="shared" si="1"/>
        <v>9</v>
      </c>
      <c r="AH14" s="370">
        <f t="shared" si="2"/>
        <v>450000</v>
      </c>
      <c r="AI14" s="17" t="s">
        <v>58</v>
      </c>
      <c r="AJ14" s="393"/>
      <c r="AK14" s="366"/>
      <c r="AL14" s="55"/>
      <c r="AM14" s="37"/>
      <c r="AN14" s="37"/>
      <c r="AO14" s="37"/>
      <c r="AP14" s="37"/>
      <c r="AQ14" s="55"/>
      <c r="AR14" s="18"/>
      <c r="AS14" s="18"/>
      <c r="AT14" s="29"/>
      <c r="AU14" s="29"/>
    </row>
    <row r="15" spans="1:235" ht="61.5" thickTop="1" thickBot="1">
      <c r="A15" s="359" t="s">
        <v>142</v>
      </c>
      <c r="B15" s="364">
        <v>1.1000000000000001</v>
      </c>
      <c r="C15" s="235" t="s">
        <v>143</v>
      </c>
      <c r="D15" s="359" t="s">
        <v>144</v>
      </c>
      <c r="E15" s="365">
        <v>44736</v>
      </c>
      <c r="F15" s="365">
        <v>44736</v>
      </c>
      <c r="G15" s="359"/>
      <c r="H15" s="359"/>
      <c r="I15" s="359"/>
      <c r="J15" s="359"/>
      <c r="K15" s="359"/>
      <c r="L15" s="359"/>
      <c r="M15" s="359"/>
      <c r="N15" s="359"/>
      <c r="O15" s="359" t="s">
        <v>60</v>
      </c>
      <c r="P15" s="245" t="s">
        <v>145</v>
      </c>
      <c r="Q15" s="359" t="s">
        <v>62</v>
      </c>
      <c r="R15" s="359" t="s">
        <v>146</v>
      </c>
      <c r="S15" s="366" t="s">
        <v>147</v>
      </c>
      <c r="T15" s="366" t="s">
        <v>148</v>
      </c>
      <c r="U15" s="403">
        <v>50000</v>
      </c>
      <c r="V15" s="37">
        <v>10000</v>
      </c>
      <c r="W15" s="37"/>
      <c r="X15" s="37">
        <v>100000</v>
      </c>
      <c r="Y15" s="17">
        <v>8</v>
      </c>
      <c r="Z15" s="367" t="s">
        <v>66</v>
      </c>
      <c r="AA15" s="367" t="s">
        <v>149</v>
      </c>
      <c r="AB15" s="366"/>
      <c r="AC15" s="368">
        <v>0.33</v>
      </c>
      <c r="AD15" s="367">
        <f t="shared" si="3"/>
        <v>8</v>
      </c>
      <c r="AE15" s="369">
        <f t="shared" si="0"/>
        <v>50000</v>
      </c>
      <c r="AF15" s="359" t="s">
        <v>126</v>
      </c>
      <c r="AG15" s="17">
        <f t="shared" si="1"/>
        <v>2.64</v>
      </c>
      <c r="AH15" s="370">
        <f t="shared" si="2"/>
        <v>16500</v>
      </c>
      <c r="AI15" s="17" t="s">
        <v>58</v>
      </c>
      <c r="AJ15" s="404"/>
      <c r="AK15" s="404"/>
      <c r="AL15" s="139"/>
      <c r="AM15" s="201"/>
      <c r="AN15" s="201"/>
      <c r="AO15" s="201"/>
      <c r="AP15" s="201"/>
      <c r="AQ15" s="139"/>
      <c r="AR15" s="29"/>
      <c r="AS15" s="29"/>
      <c r="AT15" s="29"/>
      <c r="AU15" s="29"/>
    </row>
    <row r="16" spans="1:235" s="233" customFormat="1" ht="91.5" thickTop="1" thickBot="1">
      <c r="A16" s="359" t="s">
        <v>150</v>
      </c>
      <c r="B16" s="364">
        <v>1.1000000000000001</v>
      </c>
      <c r="C16" s="235" t="s">
        <v>151</v>
      </c>
      <c r="D16" s="359" t="s">
        <v>152</v>
      </c>
      <c r="E16" s="365">
        <v>44743</v>
      </c>
      <c r="F16" s="365">
        <v>44748</v>
      </c>
      <c r="G16" s="359"/>
      <c r="H16" s="359"/>
      <c r="I16" s="359"/>
      <c r="J16" s="359"/>
      <c r="K16" s="359"/>
      <c r="L16" s="359"/>
      <c r="M16" s="359"/>
      <c r="N16" s="359"/>
      <c r="O16" s="245" t="s">
        <v>60</v>
      </c>
      <c r="P16" s="245" t="s">
        <v>145</v>
      </c>
      <c r="Q16" s="359" t="s">
        <v>62</v>
      </c>
      <c r="R16" s="359" t="s">
        <v>153</v>
      </c>
      <c r="S16" s="366" t="s">
        <v>154</v>
      </c>
      <c r="T16" s="366" t="s">
        <v>155</v>
      </c>
      <c r="U16" s="403">
        <v>295680</v>
      </c>
      <c r="V16" s="37">
        <v>197120</v>
      </c>
      <c r="W16" s="37"/>
      <c r="X16" s="37">
        <v>394240</v>
      </c>
      <c r="Y16" s="17">
        <v>3</v>
      </c>
      <c r="Z16" s="367" t="s">
        <v>76</v>
      </c>
      <c r="AA16" s="367" t="s">
        <v>77</v>
      </c>
      <c r="AB16" s="400"/>
      <c r="AC16" s="368">
        <v>0.03</v>
      </c>
      <c r="AD16" s="367">
        <f t="shared" si="3"/>
        <v>3</v>
      </c>
      <c r="AE16" s="369">
        <f t="shared" si="0"/>
        <v>295680</v>
      </c>
      <c r="AF16" s="359" t="s">
        <v>58</v>
      </c>
      <c r="AG16" s="17">
        <f t="shared" si="1"/>
        <v>0.09</v>
      </c>
      <c r="AH16" s="370">
        <f t="shared" si="2"/>
        <v>8870.4</v>
      </c>
      <c r="AI16" s="17" t="s">
        <v>58</v>
      </c>
      <c r="AJ16" s="405"/>
      <c r="AK16" s="405"/>
      <c r="AL16" s="231"/>
      <c r="AM16" s="230"/>
      <c r="AN16" s="230"/>
      <c r="AO16" s="230"/>
      <c r="AP16" s="230"/>
      <c r="AQ16" s="231"/>
      <c r="AR16" s="232"/>
      <c r="AS16" s="232"/>
      <c r="AT16" s="232"/>
      <c r="AU16" s="232"/>
    </row>
    <row r="17" spans="1:235" ht="116.25" customHeight="1" thickTop="1" thickBot="1">
      <c r="A17" s="359" t="s">
        <v>156</v>
      </c>
      <c r="B17" s="364">
        <v>1.1000000000000001</v>
      </c>
      <c r="C17" s="234" t="s">
        <v>157</v>
      </c>
      <c r="D17" s="359" t="s">
        <v>158</v>
      </c>
      <c r="E17" s="365">
        <v>44757</v>
      </c>
      <c r="F17" s="365">
        <v>44764</v>
      </c>
      <c r="G17" s="359"/>
      <c r="H17" s="359" t="s">
        <v>57</v>
      </c>
      <c r="I17" s="359" t="s">
        <v>59</v>
      </c>
      <c r="J17" s="359" t="s">
        <v>59</v>
      </c>
      <c r="K17" s="359" t="s">
        <v>58</v>
      </c>
      <c r="L17" s="359" t="str">
        <f>VLOOKUP($H17,Scoring!$A$4:$F$8, MATCH(I17, Scoring!$B$3:$F$3,0)+1,FALSE)</f>
        <v>High</v>
      </c>
      <c r="M17" s="359" t="str">
        <f>VLOOKUP($H17,Scoring!$A$4:$F$8, MATCH(J17, Scoring!$B$3:$F$3,0)+1,FALSE)</f>
        <v>High</v>
      </c>
      <c r="N17" s="359" t="str">
        <f>VLOOKUP($H17,Scoring!$A$4:$F$8, MATCH(K17, Scoring!$B$3:$F$3,0)+1,FALSE)</f>
        <v>Moderate</v>
      </c>
      <c r="O17" s="359" t="s">
        <v>130</v>
      </c>
      <c r="P17" s="245" t="s">
        <v>159</v>
      </c>
      <c r="Q17" s="359" t="s">
        <v>62</v>
      </c>
      <c r="R17" s="359" t="s">
        <v>160</v>
      </c>
      <c r="S17" s="366" t="s">
        <v>161</v>
      </c>
      <c r="T17" s="366" t="s">
        <v>162</v>
      </c>
      <c r="U17" s="403">
        <v>830000</v>
      </c>
      <c r="V17" s="37">
        <v>415000</v>
      </c>
      <c r="W17" s="37"/>
      <c r="X17" s="37">
        <v>830000</v>
      </c>
      <c r="Y17" s="17">
        <v>12</v>
      </c>
      <c r="Z17" s="367" t="s">
        <v>77</v>
      </c>
      <c r="AA17" s="367" t="s">
        <v>141</v>
      </c>
      <c r="AB17" s="402"/>
      <c r="AC17" s="368">
        <v>0.1</v>
      </c>
      <c r="AD17" s="367" t="s">
        <v>66</v>
      </c>
      <c r="AE17" s="369">
        <f t="shared" ref="AE17:AE18" si="6">U17</f>
        <v>830000</v>
      </c>
      <c r="AF17" s="359" t="s">
        <v>126</v>
      </c>
      <c r="AG17" s="17">
        <f t="shared" ref="AG17" si="7">AC17*AD17</f>
        <v>0</v>
      </c>
      <c r="AH17" s="370">
        <f>AC17*AE17</f>
        <v>83000</v>
      </c>
      <c r="AI17" s="17" t="s">
        <v>58</v>
      </c>
      <c r="AJ17" s="393"/>
      <c r="AK17" s="366"/>
      <c r="AL17" s="55"/>
      <c r="AM17" s="37"/>
      <c r="AN17" s="37"/>
      <c r="AO17" s="37"/>
      <c r="AP17" s="37"/>
      <c r="AQ17" s="55"/>
      <c r="AR17" s="18"/>
      <c r="AS17" s="18"/>
      <c r="AT17" s="29"/>
      <c r="AU17" s="29"/>
    </row>
    <row r="18" spans="1:235" ht="63.75" customHeight="1" thickTop="1" thickBot="1">
      <c r="A18" s="359" t="s">
        <v>163</v>
      </c>
      <c r="B18" s="364" t="s">
        <v>164</v>
      </c>
      <c r="C18" s="234" t="s">
        <v>165</v>
      </c>
      <c r="D18" s="359" t="s">
        <v>166</v>
      </c>
      <c r="E18" s="365">
        <v>44757</v>
      </c>
      <c r="F18" s="365">
        <v>44764</v>
      </c>
      <c r="G18" s="359"/>
      <c r="H18" s="359"/>
      <c r="I18" s="359"/>
      <c r="J18" s="359"/>
      <c r="K18" s="359"/>
      <c r="L18" s="359"/>
      <c r="M18" s="359"/>
      <c r="N18" s="359"/>
      <c r="O18" s="359" t="s">
        <v>130</v>
      </c>
      <c r="P18" s="245" t="s">
        <v>159</v>
      </c>
      <c r="Q18" s="359" t="s">
        <v>62</v>
      </c>
      <c r="R18" s="359" t="s">
        <v>167</v>
      </c>
      <c r="S18" s="366"/>
      <c r="T18" s="366" t="s">
        <v>168</v>
      </c>
      <c r="U18" s="403">
        <v>103500</v>
      </c>
      <c r="V18" s="37">
        <v>51750</v>
      </c>
      <c r="W18" s="37"/>
      <c r="X18" s="37">
        <v>207000</v>
      </c>
      <c r="Y18" s="17"/>
      <c r="Z18" s="367"/>
      <c r="AA18" s="367"/>
      <c r="AB18" s="402"/>
      <c r="AC18" s="368">
        <v>0.75</v>
      </c>
      <c r="AD18" s="367"/>
      <c r="AE18" s="369">
        <f t="shared" si="6"/>
        <v>103500</v>
      </c>
      <c r="AF18" s="359" t="s">
        <v>126</v>
      </c>
      <c r="AG18" s="17"/>
      <c r="AH18" s="370">
        <f>AC18*AE18</f>
        <v>77625</v>
      </c>
      <c r="AI18" s="17"/>
      <c r="AJ18" s="406"/>
      <c r="AK18" s="406"/>
      <c r="AL18" s="352"/>
      <c r="AM18" s="60"/>
      <c r="AN18" s="353"/>
      <c r="AO18" s="353"/>
      <c r="AP18" s="353"/>
      <c r="AQ18" s="352"/>
      <c r="AR18" s="18"/>
      <c r="AS18" s="18"/>
      <c r="AT18" s="29"/>
      <c r="AU18" s="29"/>
    </row>
    <row r="19" spans="1:235" s="52" customFormat="1" ht="17.45" customHeight="1" thickTop="1" thickBot="1">
      <c r="A19" s="267"/>
      <c r="B19" s="267"/>
      <c r="C19" s="268" t="s">
        <v>169</v>
      </c>
      <c r="D19" s="267"/>
      <c r="E19" s="267"/>
      <c r="F19" s="267"/>
      <c r="G19" s="267"/>
      <c r="H19" s="267"/>
      <c r="I19" s="267"/>
      <c r="J19" s="267"/>
      <c r="K19" s="267"/>
      <c r="L19" s="407"/>
      <c r="M19" s="267"/>
      <c r="N19" s="267"/>
      <c r="O19" s="267"/>
      <c r="P19" s="362"/>
      <c r="Q19" s="267"/>
      <c r="R19" s="267"/>
      <c r="S19" s="304"/>
      <c r="T19" s="269"/>
      <c r="U19" s="270"/>
      <c r="V19" s="270"/>
      <c r="W19" s="271"/>
      <c r="X19" s="270"/>
      <c r="Y19" s="272"/>
      <c r="Z19" s="273"/>
      <c r="AA19" s="273"/>
      <c r="AB19" s="267"/>
      <c r="AC19" s="408"/>
      <c r="AD19" s="312"/>
      <c r="AE19" s="312"/>
      <c r="AF19" s="408"/>
      <c r="AG19"/>
      <c r="AH19" s="408"/>
      <c r="AI19"/>
      <c r="AJ19" s="51"/>
      <c r="AK19" s="51"/>
      <c r="AL19" s="51"/>
      <c r="AM19" s="61"/>
      <c r="AN19" s="51"/>
      <c r="AO19" s="51"/>
      <c r="AP19" s="51"/>
      <c r="AQ19" s="51"/>
      <c r="AR19" s="93"/>
      <c r="AS19" s="93"/>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row>
    <row r="20" spans="1:235" s="41" customFormat="1" ht="57" customHeight="1" thickTop="1" thickBot="1">
      <c r="A20" s="359" t="s">
        <v>170</v>
      </c>
      <c r="B20" s="409" t="s">
        <v>171</v>
      </c>
      <c r="C20" s="410" t="s">
        <v>172</v>
      </c>
      <c r="D20" s="359" t="s">
        <v>173</v>
      </c>
      <c r="E20" s="365">
        <v>43923</v>
      </c>
      <c r="F20" s="365">
        <v>44622</v>
      </c>
      <c r="G20" s="365"/>
      <c r="H20" s="359" t="s">
        <v>58</v>
      </c>
      <c r="I20" s="359" t="s">
        <v>59</v>
      </c>
      <c r="J20" s="359" t="s">
        <v>57</v>
      </c>
      <c r="K20" s="359" t="s">
        <v>57</v>
      </c>
      <c r="L20" s="359" t="str">
        <f>VLOOKUP($H20,Scoring!$A$4:$F$8, MATCH(I20, Scoring!$B$3:$F$3,0)+1,FALSE)</f>
        <v>Moderate</v>
      </c>
      <c r="M20" s="359" t="str">
        <f>VLOOKUP($H20,Scoring!$A$4:$F$8, MATCH(J20, Scoring!$B$3:$F$3,0)+1,FALSE)</f>
        <v>Moderate</v>
      </c>
      <c r="N20" s="359" t="str">
        <f>VLOOKUP($H20,Scoring!$A$4:$F$8, MATCH(K20, Scoring!$B$3:$F$3,0)+1,FALSE)</f>
        <v>Moderate</v>
      </c>
      <c r="O20" s="359" t="s">
        <v>174</v>
      </c>
      <c r="P20" s="245" t="s">
        <v>68</v>
      </c>
      <c r="Q20" s="359" t="s">
        <v>62</v>
      </c>
      <c r="R20" s="359" t="s">
        <v>175</v>
      </c>
      <c r="S20" s="366" t="s">
        <v>176</v>
      </c>
      <c r="T20" s="16" t="s">
        <v>177</v>
      </c>
      <c r="U20" s="37">
        <v>103500</v>
      </c>
      <c r="V20" s="37">
        <v>60000</v>
      </c>
      <c r="W20" s="37"/>
      <c r="X20" s="37">
        <v>150000</v>
      </c>
      <c r="Y20" s="111" t="s">
        <v>178</v>
      </c>
      <c r="Z20" s="367" t="s">
        <v>76</v>
      </c>
      <c r="AA20" s="367" t="s">
        <v>134</v>
      </c>
      <c r="AB20" s="400"/>
      <c r="AC20" s="368">
        <v>0.2</v>
      </c>
      <c r="AD20" s="367" t="str">
        <f t="shared" ref="AD20:AD85" si="8">Y20</f>
        <v>6</v>
      </c>
      <c r="AE20" s="369">
        <f t="shared" ref="AE20:AE24" si="9">U20</f>
        <v>103500</v>
      </c>
      <c r="AF20" s="359" t="s">
        <v>58</v>
      </c>
      <c r="AG20" s="359">
        <f>AC20*AD20</f>
        <v>1.2000000000000002</v>
      </c>
      <c r="AH20" s="370">
        <f t="shared" ref="AH20:AH24" si="10">AC20*AE20</f>
        <v>20700</v>
      </c>
      <c r="AI20" s="359" t="s">
        <v>58</v>
      </c>
      <c r="AJ20" s="359"/>
      <c r="AK20" s="19"/>
      <c r="AL20" s="42"/>
      <c r="AM20" s="37"/>
      <c r="AN20" s="37"/>
      <c r="AO20" s="37"/>
      <c r="AP20" s="37"/>
      <c r="AQ20" s="56"/>
      <c r="AR20" s="18"/>
      <c r="AS20" s="18"/>
      <c r="AT20" s="29"/>
      <c r="AU20" s="29"/>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row>
    <row r="21" spans="1:235" s="41" customFormat="1" ht="57" customHeight="1" thickTop="1" thickBot="1">
      <c r="A21" s="411" t="s">
        <v>179</v>
      </c>
      <c r="B21" s="412" t="s">
        <v>171</v>
      </c>
      <c r="C21" s="413" t="s">
        <v>180</v>
      </c>
      <c r="D21" s="371" t="s">
        <v>181</v>
      </c>
      <c r="E21" s="414">
        <v>43923</v>
      </c>
      <c r="F21" s="365">
        <v>44622</v>
      </c>
      <c r="G21" s="414"/>
      <c r="H21" s="359" t="s">
        <v>59</v>
      </c>
      <c r="I21" s="371" t="s">
        <v>59</v>
      </c>
      <c r="J21" s="371" t="s">
        <v>59</v>
      </c>
      <c r="K21" s="371" t="s">
        <v>57</v>
      </c>
      <c r="L21" s="359" t="str">
        <f>VLOOKUP($H21,Scoring!$A$4:$F$8, MATCH(I21, Scoring!$B$3:$F$3,0)+1,FALSE)</f>
        <v>Moderate</v>
      </c>
      <c r="M21" s="359" t="str">
        <f>VLOOKUP($H21,Scoring!$A$4:$F$8, MATCH(J21, Scoring!$B$3:$F$3,0)+1,FALSE)</f>
        <v>Moderate</v>
      </c>
      <c r="N21" s="359" t="str">
        <f>VLOOKUP($H21,Scoring!$A$4:$F$8, MATCH(K21, Scoring!$B$3:$F$3,0)+1,FALSE)</f>
        <v>High</v>
      </c>
      <c r="O21" s="411" t="s">
        <v>174</v>
      </c>
      <c r="P21" s="396" t="s">
        <v>68</v>
      </c>
      <c r="Q21" s="415" t="s">
        <v>62</v>
      </c>
      <c r="R21" s="371" t="s">
        <v>175</v>
      </c>
      <c r="S21" s="416" t="s">
        <v>182</v>
      </c>
      <c r="T21" s="19" t="s">
        <v>177</v>
      </c>
      <c r="U21" s="40">
        <v>103500</v>
      </c>
      <c r="V21" s="40">
        <v>60000</v>
      </c>
      <c r="W21" s="37"/>
      <c r="X21" s="40">
        <v>150000</v>
      </c>
      <c r="Y21" s="111" t="s">
        <v>183</v>
      </c>
      <c r="Z21" s="367" t="s">
        <v>77</v>
      </c>
      <c r="AA21" s="367" t="s">
        <v>184</v>
      </c>
      <c r="AB21" s="402"/>
      <c r="AC21" s="417">
        <v>0.4</v>
      </c>
      <c r="AD21" s="367" t="str">
        <f t="shared" si="8"/>
        <v>10</v>
      </c>
      <c r="AE21" s="369">
        <f t="shared" si="9"/>
        <v>103500</v>
      </c>
      <c r="AF21" s="371" t="s">
        <v>58</v>
      </c>
      <c r="AG21" s="374">
        <f t="shared" ref="AG21:AG24" si="11">AC21*AD21</f>
        <v>4</v>
      </c>
      <c r="AH21" s="370">
        <f t="shared" si="10"/>
        <v>41400</v>
      </c>
      <c r="AI21" s="359" t="s">
        <v>59</v>
      </c>
      <c r="AJ21" s="359"/>
      <c r="AK21" s="19"/>
      <c r="AL21" s="42"/>
      <c r="AM21" s="37"/>
      <c r="AN21" s="37"/>
      <c r="AO21" s="37"/>
      <c r="AP21" s="37"/>
      <c r="AQ21" s="56"/>
      <c r="AR21" s="18"/>
      <c r="AS21" s="18"/>
      <c r="AT21" s="29"/>
      <c r="AU21" s="29"/>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row>
    <row r="22" spans="1:235" s="41" customFormat="1" ht="57" customHeight="1" thickTop="1" thickBot="1">
      <c r="A22" s="385" t="s">
        <v>185</v>
      </c>
      <c r="B22" s="418" t="s">
        <v>171</v>
      </c>
      <c r="C22" s="387" t="s">
        <v>186</v>
      </c>
      <c r="D22" s="371" t="s">
        <v>187</v>
      </c>
      <c r="E22" s="414">
        <v>43923</v>
      </c>
      <c r="F22" s="365">
        <v>44622</v>
      </c>
      <c r="G22" s="414"/>
      <c r="H22" s="371" t="s">
        <v>59</v>
      </c>
      <c r="I22" s="371" t="s">
        <v>59</v>
      </c>
      <c r="J22" s="371" t="s">
        <v>59</v>
      </c>
      <c r="K22" s="371" t="s">
        <v>59</v>
      </c>
      <c r="L22" s="359" t="str">
        <f>VLOOKUP($H22,Scoring!$A$4:$F$8, MATCH(I22, Scoring!$B$3:$F$3,0)+1,FALSE)</f>
        <v>Moderate</v>
      </c>
      <c r="M22" s="359" t="str">
        <f>VLOOKUP($H22,Scoring!$A$4:$F$8, MATCH(J22, Scoring!$B$3:$F$3,0)+1,FALSE)</f>
        <v>Moderate</v>
      </c>
      <c r="N22" s="359" t="str">
        <f>VLOOKUP($H22,Scoring!$A$4:$F$8, MATCH(K22, Scoring!$B$3:$F$3,0)+1,FALSE)</f>
        <v>Moderate</v>
      </c>
      <c r="O22" s="411" t="s">
        <v>174</v>
      </c>
      <c r="P22" s="243" t="s">
        <v>68</v>
      </c>
      <c r="Q22" s="415" t="s">
        <v>62</v>
      </c>
      <c r="R22" s="371" t="s">
        <v>188</v>
      </c>
      <c r="S22" s="416" t="s">
        <v>189</v>
      </c>
      <c r="T22" s="16" t="s">
        <v>190</v>
      </c>
      <c r="U22" s="37">
        <v>101750</v>
      </c>
      <c r="V22" s="37">
        <v>60000</v>
      </c>
      <c r="W22" s="37"/>
      <c r="X22" s="37">
        <v>150000</v>
      </c>
      <c r="Y22" s="111" t="s">
        <v>134</v>
      </c>
      <c r="Z22" s="367" t="s">
        <v>77</v>
      </c>
      <c r="AA22" s="367" t="s">
        <v>184</v>
      </c>
      <c r="AB22" s="400"/>
      <c r="AC22" s="417">
        <v>0.25</v>
      </c>
      <c r="AD22" s="367" t="str">
        <f t="shared" si="8"/>
        <v>8</v>
      </c>
      <c r="AE22" s="369">
        <f t="shared" si="9"/>
        <v>101750</v>
      </c>
      <c r="AF22" s="371" t="s">
        <v>58</v>
      </c>
      <c r="AG22" s="374">
        <f t="shared" si="11"/>
        <v>2</v>
      </c>
      <c r="AH22" s="370">
        <f t="shared" si="10"/>
        <v>25437.5</v>
      </c>
      <c r="AI22" s="359" t="s">
        <v>58</v>
      </c>
      <c r="AJ22" s="359"/>
      <c r="AK22" s="19"/>
      <c r="AL22" s="42"/>
      <c r="AM22" s="37"/>
      <c r="AN22" s="37"/>
      <c r="AO22" s="37"/>
      <c r="AP22" s="37"/>
      <c r="AQ22" s="56"/>
      <c r="AR22" s="18"/>
      <c r="AS22" s="18"/>
      <c r="AT22" s="29"/>
      <c r="AU22" s="29"/>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row>
    <row r="23" spans="1:235" s="41" customFormat="1" ht="57" customHeight="1" thickTop="1" thickBot="1">
      <c r="A23" s="385" t="s">
        <v>191</v>
      </c>
      <c r="B23" s="418">
        <v>1.2</v>
      </c>
      <c r="C23" s="387" t="s">
        <v>192</v>
      </c>
      <c r="D23" s="371" t="s">
        <v>193</v>
      </c>
      <c r="E23" s="414">
        <v>44613</v>
      </c>
      <c r="F23" s="365">
        <v>44622</v>
      </c>
      <c r="G23" s="414"/>
      <c r="H23" s="371" t="s">
        <v>59</v>
      </c>
      <c r="I23" s="371" t="s">
        <v>59</v>
      </c>
      <c r="J23" s="371" t="s">
        <v>59</v>
      </c>
      <c r="K23" s="371" t="s">
        <v>57</v>
      </c>
      <c r="L23" s="359" t="str">
        <f>VLOOKUP($H23,Scoring!$A$4:$F$8, MATCH(I23, Scoring!$B$3:$F$3,0)+1,FALSE)</f>
        <v>Moderate</v>
      </c>
      <c r="M23" s="359" t="str">
        <f>VLOOKUP($H23,Scoring!$A$4:$F$8, MATCH(J23, Scoring!$B$3:$F$3,0)+1,FALSE)</f>
        <v>Moderate</v>
      </c>
      <c r="N23" s="359" t="str">
        <f>VLOOKUP($H23,Scoring!$A$4:$F$8, MATCH(K23, Scoring!$B$3:$F$3,0)+1,FALSE)</f>
        <v>High</v>
      </c>
      <c r="O23" s="411" t="s">
        <v>174</v>
      </c>
      <c r="P23" s="419" t="s">
        <v>68</v>
      </c>
      <c r="Q23" s="415" t="s">
        <v>62</v>
      </c>
      <c r="R23" s="371" t="s">
        <v>194</v>
      </c>
      <c r="S23" s="416" t="s">
        <v>195</v>
      </c>
      <c r="T23" s="16" t="s">
        <v>196</v>
      </c>
      <c r="U23" s="37">
        <v>103500</v>
      </c>
      <c r="V23" s="37">
        <v>60000</v>
      </c>
      <c r="W23" s="37"/>
      <c r="X23" s="37">
        <v>150000</v>
      </c>
      <c r="Y23" s="111" t="s">
        <v>184</v>
      </c>
      <c r="Z23" s="367" t="s">
        <v>183</v>
      </c>
      <c r="AA23" s="367" t="s">
        <v>197</v>
      </c>
      <c r="AB23" s="402"/>
      <c r="AC23" s="417">
        <v>0.3</v>
      </c>
      <c r="AD23" s="367" t="str">
        <f t="shared" si="8"/>
        <v>12</v>
      </c>
      <c r="AE23" s="369">
        <f t="shared" si="9"/>
        <v>103500</v>
      </c>
      <c r="AF23" s="371" t="s">
        <v>59</v>
      </c>
      <c r="AG23" s="374">
        <f t="shared" si="11"/>
        <v>3.5999999999999996</v>
      </c>
      <c r="AH23" s="370">
        <f t="shared" si="10"/>
        <v>31050</v>
      </c>
      <c r="AI23" s="359" t="s">
        <v>59</v>
      </c>
      <c r="AJ23" s="359"/>
      <c r="AK23" s="19"/>
      <c r="AL23" s="42"/>
      <c r="AM23" s="37"/>
      <c r="AN23" s="37"/>
      <c r="AO23" s="37"/>
      <c r="AP23" s="37"/>
      <c r="AQ23" s="56"/>
      <c r="AR23" s="18"/>
      <c r="AS23" s="18"/>
      <c r="AT23" s="29"/>
      <c r="AU23" s="29"/>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row>
    <row r="24" spans="1:235" s="41" customFormat="1" ht="57" customHeight="1" thickTop="1" thickBot="1">
      <c r="A24" s="385" t="s">
        <v>198</v>
      </c>
      <c r="B24" s="418">
        <v>1.2</v>
      </c>
      <c r="C24" s="387" t="s">
        <v>199</v>
      </c>
      <c r="D24" s="371" t="s">
        <v>200</v>
      </c>
      <c r="E24" s="414">
        <v>44613</v>
      </c>
      <c r="F24" s="365">
        <v>44622</v>
      </c>
      <c r="G24" s="414"/>
      <c r="H24" s="371" t="s">
        <v>59</v>
      </c>
      <c r="I24" s="371" t="s">
        <v>59</v>
      </c>
      <c r="J24" s="371" t="s">
        <v>57</v>
      </c>
      <c r="K24" s="371" t="s">
        <v>59</v>
      </c>
      <c r="L24" s="359" t="str">
        <f>VLOOKUP($H24,Scoring!$A$4:$F$8, MATCH(I24, Scoring!$B$3:$F$3,0)+1,FALSE)</f>
        <v>Moderate</v>
      </c>
      <c r="M24" s="359" t="str">
        <f>VLOOKUP($H24,Scoring!$A$4:$F$8, MATCH(J24, Scoring!$B$3:$F$3,0)+1,FALSE)</f>
        <v>High</v>
      </c>
      <c r="N24" s="359" t="str">
        <f>VLOOKUP($H24,Scoring!$A$4:$F$8, MATCH(K24, Scoring!$B$3:$F$3,0)+1,FALSE)</f>
        <v>Moderate</v>
      </c>
      <c r="O24" s="411" t="s">
        <v>174</v>
      </c>
      <c r="P24" s="249">
        <v>2022</v>
      </c>
      <c r="Q24" s="415" t="s">
        <v>62</v>
      </c>
      <c r="R24" s="371" t="s">
        <v>201</v>
      </c>
      <c r="S24" s="416" t="s">
        <v>202</v>
      </c>
      <c r="T24" s="16" t="s">
        <v>203</v>
      </c>
      <c r="U24" s="37">
        <v>120000</v>
      </c>
      <c r="V24" s="37">
        <v>60000</v>
      </c>
      <c r="W24" s="37"/>
      <c r="X24" s="37">
        <v>200000</v>
      </c>
      <c r="Y24" s="111" t="s">
        <v>204</v>
      </c>
      <c r="Z24" s="367" t="s">
        <v>149</v>
      </c>
      <c r="AA24" s="367" t="s">
        <v>205</v>
      </c>
      <c r="AB24" s="402"/>
      <c r="AC24" s="417">
        <v>0.5</v>
      </c>
      <c r="AD24" s="367" t="str">
        <f t="shared" si="8"/>
        <v>24</v>
      </c>
      <c r="AE24" s="369">
        <f t="shared" si="9"/>
        <v>120000</v>
      </c>
      <c r="AF24" s="371" t="s">
        <v>58</v>
      </c>
      <c r="AG24" s="374">
        <f t="shared" si="11"/>
        <v>12</v>
      </c>
      <c r="AH24" s="370">
        <f t="shared" si="10"/>
        <v>60000</v>
      </c>
      <c r="AI24" s="359" t="s">
        <v>59</v>
      </c>
      <c r="AJ24" s="359"/>
      <c r="AK24" s="19"/>
      <c r="AL24" s="42"/>
      <c r="AM24" s="37"/>
      <c r="AN24" s="37"/>
      <c r="AO24" s="37"/>
      <c r="AP24" s="37"/>
      <c r="AQ24" s="56"/>
      <c r="AR24" s="18"/>
      <c r="AS24" s="18"/>
      <c r="AT24" s="29"/>
      <c r="AU24" s="29"/>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row>
    <row r="25" spans="1:235" s="41" customFormat="1" ht="70.5" customHeight="1" thickTop="1" thickBot="1">
      <c r="A25" s="359" t="s">
        <v>206</v>
      </c>
      <c r="B25" s="409">
        <v>1.2</v>
      </c>
      <c r="C25" s="410" t="s">
        <v>207</v>
      </c>
      <c r="D25" s="359" t="s">
        <v>208</v>
      </c>
      <c r="E25" s="365">
        <v>44757</v>
      </c>
      <c r="F25" s="365">
        <v>44764</v>
      </c>
      <c r="G25" s="365"/>
      <c r="H25" s="359" t="s">
        <v>58</v>
      </c>
      <c r="I25" s="359" t="s">
        <v>59</v>
      </c>
      <c r="J25" s="359" t="s">
        <v>57</v>
      </c>
      <c r="K25" s="359" t="s">
        <v>57</v>
      </c>
      <c r="L25" s="359" t="str">
        <f>VLOOKUP($H25,Scoring!$A$4:$F$8, MATCH(I25, Scoring!$B$3:$F$3,0)+1,FALSE)</f>
        <v>Moderate</v>
      </c>
      <c r="M25" s="359" t="str">
        <f>VLOOKUP($H25,Scoring!$A$4:$F$8, MATCH(J25, Scoring!$B$3:$F$3,0)+1,FALSE)</f>
        <v>Moderate</v>
      </c>
      <c r="N25" s="359" t="str">
        <f>VLOOKUP($H25,Scoring!$A$4:$F$8, MATCH(K25, Scoring!$B$3:$F$3,0)+1,FALSE)</f>
        <v>Moderate</v>
      </c>
      <c r="O25" s="359" t="s">
        <v>174</v>
      </c>
      <c r="P25" s="245">
        <v>2023</v>
      </c>
      <c r="Q25" s="359" t="s">
        <v>62</v>
      </c>
      <c r="R25" s="359" t="s">
        <v>209</v>
      </c>
      <c r="S25" s="366" t="s">
        <v>210</v>
      </c>
      <c r="T25" s="16" t="s">
        <v>211</v>
      </c>
      <c r="U25" s="37">
        <v>207000</v>
      </c>
      <c r="V25" s="37">
        <v>103500</v>
      </c>
      <c r="W25" s="37"/>
      <c r="X25" s="37">
        <v>207000</v>
      </c>
      <c r="Y25" s="111" t="s">
        <v>66</v>
      </c>
      <c r="Z25" s="367" t="s">
        <v>66</v>
      </c>
      <c r="AA25" s="367" t="s">
        <v>66</v>
      </c>
      <c r="AB25" s="400"/>
      <c r="AC25" s="368">
        <v>0.2</v>
      </c>
      <c r="AD25" s="367" t="str">
        <f t="shared" ref="AD25" si="12">Y25</f>
        <v>0</v>
      </c>
      <c r="AE25" s="369">
        <f t="shared" ref="AE25" si="13">U25</f>
        <v>207000</v>
      </c>
      <c r="AF25" s="359" t="s">
        <v>58</v>
      </c>
      <c r="AG25" s="359">
        <f>AC25*AD25</f>
        <v>0</v>
      </c>
      <c r="AH25" s="370">
        <f t="shared" ref="AH25" si="14">AC25*AE25</f>
        <v>41400</v>
      </c>
      <c r="AI25" s="359" t="s">
        <v>58</v>
      </c>
      <c r="AJ25" s="359"/>
      <c r="AK25" s="19"/>
      <c r="AL25" s="42"/>
      <c r="AM25" s="37"/>
      <c r="AN25" s="37"/>
      <c r="AO25" s="37"/>
      <c r="AP25" s="37"/>
      <c r="AQ25" s="56"/>
      <c r="AR25" s="18"/>
      <c r="AS25" s="18"/>
      <c r="AT25" s="29"/>
      <c r="AU25" s="29"/>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row>
    <row r="26" spans="1:235" s="41" customFormat="1" ht="78" customHeight="1" thickTop="1" thickBot="1">
      <c r="A26" s="359" t="s">
        <v>212</v>
      </c>
      <c r="B26" s="409">
        <v>1.2</v>
      </c>
      <c r="C26" s="410" t="s">
        <v>213</v>
      </c>
      <c r="D26" s="359" t="s">
        <v>214</v>
      </c>
      <c r="E26" s="365">
        <v>44757</v>
      </c>
      <c r="F26" s="365">
        <v>44764</v>
      </c>
      <c r="G26" s="365"/>
      <c r="H26" s="359" t="s">
        <v>58</v>
      </c>
      <c r="I26" s="359" t="s">
        <v>59</v>
      </c>
      <c r="J26" s="359" t="s">
        <v>57</v>
      </c>
      <c r="K26" s="359" t="s">
        <v>57</v>
      </c>
      <c r="L26" s="359" t="str">
        <f>VLOOKUP($H26,Scoring!$A$4:$F$8, MATCH(I26, Scoring!$B$3:$F$3,0)+1,FALSE)</f>
        <v>Moderate</v>
      </c>
      <c r="M26" s="359" t="str">
        <f>VLOOKUP($H26,Scoring!$A$4:$F$8, MATCH(J26, Scoring!$B$3:$F$3,0)+1,FALSE)</f>
        <v>Moderate</v>
      </c>
      <c r="N26" s="359" t="str">
        <f>VLOOKUP($H26,Scoring!$A$4:$F$8, MATCH(K26, Scoring!$B$3:$F$3,0)+1,FALSE)</f>
        <v>Moderate</v>
      </c>
      <c r="O26" s="359" t="s">
        <v>174</v>
      </c>
      <c r="P26" s="245" t="s">
        <v>215</v>
      </c>
      <c r="Q26" s="359" t="s">
        <v>62</v>
      </c>
      <c r="R26" s="359" t="s">
        <v>216</v>
      </c>
      <c r="S26" s="366" t="s">
        <v>217</v>
      </c>
      <c r="T26" s="16" t="s">
        <v>218</v>
      </c>
      <c r="U26" s="37">
        <v>153600</v>
      </c>
      <c r="V26" s="37">
        <v>153600</v>
      </c>
      <c r="W26" s="37"/>
      <c r="X26" s="37">
        <v>307200</v>
      </c>
      <c r="Y26" s="111" t="s">
        <v>66</v>
      </c>
      <c r="Z26" s="367" t="s">
        <v>66</v>
      </c>
      <c r="AA26" s="367" t="s">
        <v>66</v>
      </c>
      <c r="AB26" s="400"/>
      <c r="AC26" s="368">
        <v>0.3</v>
      </c>
      <c r="AD26" s="367" t="str">
        <f t="shared" ref="AD26" si="15">Y26</f>
        <v>0</v>
      </c>
      <c r="AE26" s="369">
        <f t="shared" ref="AE26" si="16">U26</f>
        <v>153600</v>
      </c>
      <c r="AF26" s="359" t="s">
        <v>58</v>
      </c>
      <c r="AG26" s="359">
        <f>AC26*AD26</f>
        <v>0</v>
      </c>
      <c r="AH26" s="370">
        <f t="shared" ref="AH26" si="17">AC26*AE26</f>
        <v>46080</v>
      </c>
      <c r="AI26" s="359" t="s">
        <v>58</v>
      </c>
      <c r="AJ26" s="359"/>
      <c r="AK26" s="19"/>
      <c r="AL26" s="42"/>
      <c r="AM26" s="37"/>
      <c r="AN26" s="37"/>
      <c r="AO26" s="37"/>
      <c r="AP26" s="37"/>
      <c r="AQ26" s="56"/>
      <c r="AR26" s="18"/>
      <c r="AS26" s="18"/>
      <c r="AT26" s="29"/>
      <c r="AU26" s="29"/>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row>
    <row r="27" spans="1:235" s="54" customFormat="1" ht="17.45" customHeight="1" thickTop="1" thickBot="1">
      <c r="A27" s="267"/>
      <c r="B27" s="267"/>
      <c r="C27" s="268" t="s">
        <v>219</v>
      </c>
      <c r="D27" s="267"/>
      <c r="E27" s="267"/>
      <c r="F27" s="267"/>
      <c r="G27" s="267"/>
      <c r="H27" s="267"/>
      <c r="I27" s="267"/>
      <c r="J27" s="267"/>
      <c r="K27" s="267"/>
      <c r="L27" s="267"/>
      <c r="M27" s="267"/>
      <c r="N27" s="267"/>
      <c r="O27" s="267"/>
      <c r="P27" s="303"/>
      <c r="Q27" s="267"/>
      <c r="R27" s="267"/>
      <c r="S27" s="304"/>
      <c r="T27" s="269"/>
      <c r="U27" s="301"/>
      <c r="V27" s="270"/>
      <c r="W27" s="271"/>
      <c r="X27" s="270"/>
      <c r="Y27" s="272"/>
      <c r="Z27" s="273"/>
      <c r="AA27" s="273"/>
      <c r="AB27" s="267"/>
      <c r="AC27" s="305"/>
      <c r="AD27" s="306"/>
      <c r="AE27" s="307"/>
      <c r="AF27" s="306"/>
      <c r="AG27" s="308"/>
      <c r="AH27" s="309"/>
      <c r="AI27"/>
      <c r="AJ27" s="53"/>
      <c r="AK27" s="53"/>
      <c r="AL27" s="53"/>
      <c r="AM27" s="62"/>
      <c r="AN27" s="53"/>
      <c r="AO27" s="53"/>
      <c r="AP27" s="53"/>
      <c r="AQ27" s="53"/>
      <c r="AR27" s="93"/>
      <c r="AS27" s="93"/>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row>
    <row r="28" spans="1:235" s="41" customFormat="1" ht="78" customHeight="1" thickTop="1" thickBot="1">
      <c r="A28" s="359" t="s">
        <v>220</v>
      </c>
      <c r="B28" s="409">
        <v>1.2</v>
      </c>
      <c r="C28" s="410" t="s">
        <v>221</v>
      </c>
      <c r="D28" s="359" t="s">
        <v>222</v>
      </c>
      <c r="E28" s="365">
        <v>44613</v>
      </c>
      <c r="F28" s="365">
        <v>44622</v>
      </c>
      <c r="G28" s="365"/>
      <c r="H28" s="359" t="s">
        <v>58</v>
      </c>
      <c r="I28" s="359" t="s">
        <v>58</v>
      </c>
      <c r="J28" s="359" t="s">
        <v>58</v>
      </c>
      <c r="K28" s="359" t="s">
        <v>58</v>
      </c>
      <c r="L28" s="359" t="str">
        <f>VLOOKUP($H28,Scoring!$A$4:$F$8, MATCH(I28, Scoring!$B$3:$F$3,0)+1,FALSE)</f>
        <v>Low</v>
      </c>
      <c r="M28" s="359" t="str">
        <f>VLOOKUP($H28,Scoring!$A$4:$F$8, MATCH(J28, Scoring!$B$3:$F$3,0)+1,FALSE)</f>
        <v>Low</v>
      </c>
      <c r="N28" s="359" t="str">
        <f>VLOOKUP($H28,Scoring!$A$4:$F$8, MATCH(K28, Scoring!$B$3:$F$3,0)+1,FALSE)</f>
        <v>Low</v>
      </c>
      <c r="O28" s="359" t="s">
        <v>174</v>
      </c>
      <c r="P28" s="310" t="s">
        <v>223</v>
      </c>
      <c r="Q28" s="359" t="s">
        <v>62</v>
      </c>
      <c r="R28" s="359" t="s">
        <v>224</v>
      </c>
      <c r="S28" s="366" t="s">
        <v>225</v>
      </c>
      <c r="T28" s="16" t="s">
        <v>226</v>
      </c>
      <c r="U28" s="37">
        <v>49305</v>
      </c>
      <c r="V28" s="37">
        <v>5000</v>
      </c>
      <c r="W28" s="37"/>
      <c r="X28" s="37">
        <v>98605</v>
      </c>
      <c r="Y28" s="111" t="s">
        <v>227</v>
      </c>
      <c r="Z28" s="367" t="s">
        <v>66</v>
      </c>
      <c r="AA28" s="367" t="s">
        <v>107</v>
      </c>
      <c r="AB28" s="366"/>
      <c r="AC28" s="368">
        <v>0.01</v>
      </c>
      <c r="AD28" s="367" t="str">
        <f t="shared" si="8"/>
        <v>.5</v>
      </c>
      <c r="AE28" s="369">
        <f>U28</f>
        <v>49305</v>
      </c>
      <c r="AF28" s="359" t="s">
        <v>58</v>
      </c>
      <c r="AG28" s="359">
        <f>AC28*AD28</f>
        <v>5.0000000000000001E-3</v>
      </c>
      <c r="AH28" s="370">
        <f>AC28*AE28</f>
        <v>493.05</v>
      </c>
      <c r="AI28" s="359" t="s">
        <v>58</v>
      </c>
      <c r="AJ28" s="359"/>
      <c r="AK28" s="19"/>
      <c r="AL28" s="42"/>
      <c r="AM28" s="37"/>
      <c r="AN28" s="37"/>
      <c r="AO28" s="37"/>
      <c r="AP28" s="37"/>
      <c r="AQ28" s="56"/>
      <c r="AR28" s="18"/>
      <c r="AS28" s="18"/>
      <c r="AT28" s="29"/>
      <c r="AU28" s="29"/>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row>
    <row r="29" spans="1:235" s="2" customFormat="1" ht="126.75" customHeight="1" thickTop="1" thickBot="1">
      <c r="A29" s="359" t="s">
        <v>228</v>
      </c>
      <c r="B29" s="420">
        <v>1.2</v>
      </c>
      <c r="C29" s="234" t="s">
        <v>229</v>
      </c>
      <c r="D29" s="359" t="s">
        <v>230</v>
      </c>
      <c r="E29" s="365">
        <v>43447</v>
      </c>
      <c r="F29" s="365">
        <v>44622</v>
      </c>
      <c r="G29" s="365"/>
      <c r="H29" s="359" t="s">
        <v>59</v>
      </c>
      <c r="I29" s="359" t="s">
        <v>231</v>
      </c>
      <c r="J29" s="359" t="s">
        <v>231</v>
      </c>
      <c r="K29" s="359" t="s">
        <v>59</v>
      </c>
      <c r="L29" s="359" t="str">
        <f>VLOOKUP($H29,Scoring!$A$4:$F$8, MATCH(I29, Scoring!$B$3:$F$3,0)+1,FALSE)</f>
        <v>High</v>
      </c>
      <c r="M29" s="359" t="str">
        <f>VLOOKUP($H29,Scoring!$A$4:$F$8, MATCH(J29, Scoring!$B$3:$F$3,0)+1,FALSE)</f>
        <v>High</v>
      </c>
      <c r="N29" s="359" t="str">
        <f>VLOOKUP($H29,Scoring!$A$4:$F$8, MATCH(K29, Scoring!$B$3:$F$3,0)+1,FALSE)</f>
        <v>Moderate</v>
      </c>
      <c r="O29" s="359" t="s">
        <v>174</v>
      </c>
      <c r="P29" s="421" t="s">
        <v>68</v>
      </c>
      <c r="Q29" s="359" t="s">
        <v>62</v>
      </c>
      <c r="R29" s="359" t="s">
        <v>232</v>
      </c>
      <c r="S29" s="366" t="s">
        <v>233</v>
      </c>
      <c r="T29" s="137" t="s">
        <v>234</v>
      </c>
      <c r="U29" s="125">
        <v>197120</v>
      </c>
      <c r="V29" s="125">
        <v>98560</v>
      </c>
      <c r="W29" s="125">
        <f>(V29 + X29)/2</f>
        <v>197120</v>
      </c>
      <c r="X29" s="125">
        <v>295680</v>
      </c>
      <c r="Y29" s="117">
        <v>2</v>
      </c>
      <c r="Z29" s="258" t="s">
        <v>107</v>
      </c>
      <c r="AA29" s="245">
        <v>3</v>
      </c>
      <c r="AB29" s="400"/>
      <c r="AC29" s="368">
        <v>0.01</v>
      </c>
      <c r="AD29" s="367">
        <f t="shared" si="8"/>
        <v>2</v>
      </c>
      <c r="AE29" s="369">
        <f t="shared" ref="AE29:AE92" si="18">U29</f>
        <v>197120</v>
      </c>
      <c r="AF29" s="359" t="s">
        <v>58</v>
      </c>
      <c r="AG29" s="359">
        <f t="shared" ref="AG29" si="19">AC29*AD29</f>
        <v>0.02</v>
      </c>
      <c r="AH29" s="370">
        <f t="shared" ref="AH29" si="20">AC29*AE29</f>
        <v>1971.2</v>
      </c>
      <c r="AI29" s="359" t="s">
        <v>58</v>
      </c>
      <c r="AJ29" s="374" t="s">
        <v>235</v>
      </c>
      <c r="AK29" s="38"/>
      <c r="AL29" s="60">
        <v>147450</v>
      </c>
      <c r="AM29" s="44">
        <v>147450</v>
      </c>
      <c r="AN29" s="44">
        <v>147450</v>
      </c>
      <c r="AO29" s="44">
        <v>147450</v>
      </c>
      <c r="AP29" s="44">
        <v>147450</v>
      </c>
      <c r="AQ29" s="91"/>
      <c r="AR29" s="18"/>
      <c r="AS29" s="18"/>
      <c r="AT29" s="29"/>
      <c r="AU29" s="29"/>
    </row>
    <row r="30" spans="1:235" s="2" customFormat="1" ht="91.5" thickTop="1" thickBot="1">
      <c r="A30" s="385" t="s">
        <v>236</v>
      </c>
      <c r="B30" s="422">
        <v>1.2</v>
      </c>
      <c r="C30" s="123" t="s">
        <v>237</v>
      </c>
      <c r="D30" s="391" t="s">
        <v>238</v>
      </c>
      <c r="E30" s="365">
        <v>43447</v>
      </c>
      <c r="F30" s="365">
        <v>44622</v>
      </c>
      <c r="G30" s="365"/>
      <c r="H30" s="359" t="s">
        <v>59</v>
      </c>
      <c r="I30" s="359" t="s">
        <v>231</v>
      </c>
      <c r="J30" s="359" t="s">
        <v>231</v>
      </c>
      <c r="K30" s="359" t="s">
        <v>58</v>
      </c>
      <c r="L30" s="359" t="str">
        <f>VLOOKUP($H30,Scoring!$A$4:$F$8, MATCH(I30, Scoring!$B$3:$F$3,0)+1,FALSE)</f>
        <v>High</v>
      </c>
      <c r="M30" s="359" t="str">
        <f>VLOOKUP($H30,Scoring!$A$4:$F$8, MATCH(J30, Scoring!$B$3:$F$3,0)+1,FALSE)</f>
        <v>High</v>
      </c>
      <c r="N30" s="359" t="str">
        <f>VLOOKUP($H30,Scoring!$A$4:$F$8, MATCH(K30, Scoring!$B$3:$F$3,0)+1,FALSE)</f>
        <v>Moderate</v>
      </c>
      <c r="O30" s="385" t="s">
        <v>174</v>
      </c>
      <c r="P30" s="250" t="s">
        <v>239</v>
      </c>
      <c r="Q30" s="391" t="s">
        <v>62</v>
      </c>
      <c r="R30" s="359" t="s">
        <v>232</v>
      </c>
      <c r="S30" s="366" t="s">
        <v>240</v>
      </c>
      <c r="T30" s="137" t="s">
        <v>241</v>
      </c>
      <c r="U30" s="125">
        <v>112640</v>
      </c>
      <c r="V30" s="125">
        <v>56320</v>
      </c>
      <c r="W30" s="125">
        <f>(V30 + X30)/2</f>
        <v>112640</v>
      </c>
      <c r="X30" s="125">
        <v>168960</v>
      </c>
      <c r="Y30" s="187">
        <v>2</v>
      </c>
      <c r="Z30" s="256" t="s">
        <v>107</v>
      </c>
      <c r="AA30" s="256" t="s">
        <v>117</v>
      </c>
      <c r="AB30" s="400"/>
      <c r="AC30" s="368">
        <v>0.01</v>
      </c>
      <c r="AD30" s="367">
        <f t="shared" si="8"/>
        <v>2</v>
      </c>
      <c r="AE30" s="369">
        <f t="shared" si="18"/>
        <v>112640</v>
      </c>
      <c r="AF30" s="359" t="s">
        <v>58</v>
      </c>
      <c r="AG30" s="374">
        <f t="shared" ref="AG30:AG31" si="21">AC30*AD30</f>
        <v>0.02</v>
      </c>
      <c r="AH30" s="370">
        <f t="shared" ref="AH30:AH31" si="22">AC30*AE30</f>
        <v>1126.4000000000001</v>
      </c>
      <c r="AI30" s="359" t="s">
        <v>58</v>
      </c>
      <c r="AJ30" s="359" t="s">
        <v>242</v>
      </c>
      <c r="AK30" s="18"/>
      <c r="AL30" s="42">
        <v>147450</v>
      </c>
      <c r="AM30" s="37">
        <v>147450</v>
      </c>
      <c r="AN30" s="37">
        <v>147450</v>
      </c>
      <c r="AO30" s="37">
        <v>147450</v>
      </c>
      <c r="AP30" s="37">
        <v>147450</v>
      </c>
      <c r="AQ30" s="91"/>
      <c r="AR30" s="18"/>
      <c r="AS30" s="18"/>
      <c r="AT30" s="29"/>
      <c r="AU30" s="29"/>
    </row>
    <row r="31" spans="1:235" s="2" customFormat="1" ht="91.5" thickTop="1" thickBot="1">
      <c r="A31" s="385" t="s">
        <v>243</v>
      </c>
      <c r="B31" s="422">
        <v>1.2</v>
      </c>
      <c r="C31" s="123" t="s">
        <v>244</v>
      </c>
      <c r="D31" s="391" t="s">
        <v>245</v>
      </c>
      <c r="E31" s="365">
        <v>43447</v>
      </c>
      <c r="F31" s="365">
        <v>44622</v>
      </c>
      <c r="G31" s="365"/>
      <c r="H31" s="359" t="s">
        <v>59</v>
      </c>
      <c r="I31" s="359" t="s">
        <v>58</v>
      </c>
      <c r="J31" s="359" t="s">
        <v>59</v>
      </c>
      <c r="K31" s="359" t="s">
        <v>58</v>
      </c>
      <c r="L31" s="359" t="str">
        <f>VLOOKUP($H31,Scoring!$A$4:$F$8, MATCH(I31, Scoring!$B$3:$F$3,0)+1,FALSE)</f>
        <v>Moderate</v>
      </c>
      <c r="M31" s="359" t="str">
        <f>VLOOKUP($H31,Scoring!$A$4:$F$8, MATCH(J31, Scoring!$B$3:$F$3,0)+1,FALSE)</f>
        <v>Moderate</v>
      </c>
      <c r="N31" s="359" t="str">
        <f>VLOOKUP($H31,Scoring!$A$4:$F$8, MATCH(K31, Scoring!$B$3:$F$3,0)+1,FALSE)</f>
        <v>Moderate</v>
      </c>
      <c r="O31" s="385" t="s">
        <v>174</v>
      </c>
      <c r="P31" s="250" t="s">
        <v>223</v>
      </c>
      <c r="Q31" s="391" t="s">
        <v>62</v>
      </c>
      <c r="R31" s="359" t="s">
        <v>232</v>
      </c>
      <c r="S31" s="366" t="s">
        <v>240</v>
      </c>
      <c r="T31" s="137" t="s">
        <v>246</v>
      </c>
      <c r="U31" s="125">
        <v>77440</v>
      </c>
      <c r="V31" s="125">
        <v>38720</v>
      </c>
      <c r="W31" s="125">
        <f>(V31 + X31)/2</f>
        <v>77440</v>
      </c>
      <c r="X31" s="125">
        <v>116160</v>
      </c>
      <c r="Y31" s="126" t="s">
        <v>76</v>
      </c>
      <c r="Z31" s="256" t="s">
        <v>107</v>
      </c>
      <c r="AA31" s="256" t="s">
        <v>117</v>
      </c>
      <c r="AB31" s="400"/>
      <c r="AC31" s="368">
        <v>0.01</v>
      </c>
      <c r="AD31" s="367" t="str">
        <f t="shared" si="8"/>
        <v>2</v>
      </c>
      <c r="AE31" s="369">
        <f t="shared" si="18"/>
        <v>77440</v>
      </c>
      <c r="AF31" s="359" t="s">
        <v>58</v>
      </c>
      <c r="AG31" s="374">
        <f t="shared" si="21"/>
        <v>0.02</v>
      </c>
      <c r="AH31" s="370">
        <f t="shared" si="22"/>
        <v>774.4</v>
      </c>
      <c r="AI31" s="359" t="s">
        <v>58</v>
      </c>
      <c r="AJ31" s="359" t="s">
        <v>247</v>
      </c>
      <c r="AK31" s="18"/>
      <c r="AL31" s="42">
        <v>147450</v>
      </c>
      <c r="AM31" s="37">
        <v>147450</v>
      </c>
      <c r="AN31" s="37">
        <v>147450</v>
      </c>
      <c r="AO31" s="37">
        <v>147450</v>
      </c>
      <c r="AP31" s="37">
        <v>147450</v>
      </c>
      <c r="AQ31" s="91"/>
      <c r="AR31" s="18"/>
      <c r="AS31" s="18"/>
      <c r="AT31" s="29"/>
      <c r="AU31" s="29"/>
    </row>
    <row r="32" spans="1:235" s="29" customFormat="1" ht="259.5" customHeight="1" thickTop="1" thickBot="1">
      <c r="A32" s="385" t="s">
        <v>248</v>
      </c>
      <c r="B32" s="422">
        <v>1.2</v>
      </c>
      <c r="C32" s="240" t="s">
        <v>249</v>
      </c>
      <c r="D32" s="423" t="s">
        <v>250</v>
      </c>
      <c r="E32" s="424">
        <v>43447</v>
      </c>
      <c r="F32" s="365">
        <v>44622</v>
      </c>
      <c r="G32" s="365"/>
      <c r="H32" s="425" t="s">
        <v>58</v>
      </c>
      <c r="I32" s="425" t="s">
        <v>231</v>
      </c>
      <c r="J32" s="425" t="s">
        <v>231</v>
      </c>
      <c r="K32" s="425" t="s">
        <v>58</v>
      </c>
      <c r="L32" s="359" t="str">
        <f>VLOOKUP($H32,Scoring!$A$4:$F$8, MATCH(I32, Scoring!$B$3:$F$3,0)+1,FALSE)</f>
        <v>Moderate</v>
      </c>
      <c r="M32" s="359" t="str">
        <f>VLOOKUP($H32,Scoring!$A$4:$F$8, MATCH(J32, Scoring!$B$3:$F$3,0)+1,FALSE)</f>
        <v>Moderate</v>
      </c>
      <c r="N32" s="359" t="str">
        <f>VLOOKUP($H32,Scoring!$A$4:$F$8, MATCH(K32, Scoring!$B$3:$F$3,0)+1,FALSE)</f>
        <v>Low</v>
      </c>
      <c r="O32" s="426" t="s">
        <v>174</v>
      </c>
      <c r="P32" s="419" t="s">
        <v>68</v>
      </c>
      <c r="Q32" s="427" t="s">
        <v>62</v>
      </c>
      <c r="R32" s="428" t="s">
        <v>73</v>
      </c>
      <c r="S32" s="429" t="s">
        <v>251</v>
      </c>
      <c r="T32" s="137" t="s">
        <v>252</v>
      </c>
      <c r="U32" s="184">
        <v>2440000</v>
      </c>
      <c r="V32" s="184">
        <v>197120</v>
      </c>
      <c r="W32" s="184">
        <f>(V32 + X32)/2</f>
        <v>2183560</v>
      </c>
      <c r="X32" s="184">
        <v>4170000</v>
      </c>
      <c r="Y32" s="126" t="s">
        <v>253</v>
      </c>
      <c r="Z32" s="256" t="s">
        <v>76</v>
      </c>
      <c r="AA32" s="256" t="s">
        <v>253</v>
      </c>
      <c r="AB32" s="402"/>
      <c r="AC32" s="430">
        <v>0.01</v>
      </c>
      <c r="AD32" s="367" t="str">
        <f t="shared" si="8"/>
        <v>52</v>
      </c>
      <c r="AE32" s="369">
        <f t="shared" si="18"/>
        <v>2440000</v>
      </c>
      <c r="AF32" s="428" t="s">
        <v>231</v>
      </c>
      <c r="AG32" s="374">
        <f t="shared" ref="AG32" si="23">AC32*AD32</f>
        <v>0.52</v>
      </c>
      <c r="AH32" s="370">
        <f t="shared" ref="AH32" si="24">AC32*AE32</f>
        <v>24400</v>
      </c>
      <c r="AI32" s="359" t="s">
        <v>59</v>
      </c>
      <c r="AJ32" s="359" t="s">
        <v>235</v>
      </c>
      <c r="AK32" s="18"/>
      <c r="AL32" s="42">
        <v>368625</v>
      </c>
      <c r="AM32" s="37">
        <v>368625</v>
      </c>
      <c r="AN32" s="37">
        <v>368625</v>
      </c>
      <c r="AO32" s="37">
        <v>368625</v>
      </c>
      <c r="AP32" s="37">
        <v>368625</v>
      </c>
      <c r="AR32" s="18"/>
      <c r="AS32" s="18"/>
    </row>
    <row r="33" spans="1:235" ht="83.25" customHeight="1" thickTop="1" thickBot="1">
      <c r="A33" s="385" t="s">
        <v>254</v>
      </c>
      <c r="B33" s="422" t="s">
        <v>255</v>
      </c>
      <c r="C33" s="387" t="s">
        <v>256</v>
      </c>
      <c r="D33" s="415" t="s">
        <v>257</v>
      </c>
      <c r="E33" s="414">
        <v>43327</v>
      </c>
      <c r="F33" s="365">
        <v>44622</v>
      </c>
      <c r="G33" s="365"/>
      <c r="H33" s="371" t="s">
        <v>57</v>
      </c>
      <c r="I33" s="371" t="s">
        <v>57</v>
      </c>
      <c r="J33" s="371" t="s">
        <v>57</v>
      </c>
      <c r="K33" s="371" t="s">
        <v>58</v>
      </c>
      <c r="L33" s="359" t="str">
        <f>VLOOKUP($H33,Scoring!$A$4:$F$8, MATCH(I33, Scoring!$B$3:$F$3,0)+1,FALSE)</f>
        <v>High</v>
      </c>
      <c r="M33" s="359" t="str">
        <f>VLOOKUP($H33,Scoring!$A$4:$F$8, MATCH(J33, Scoring!$B$3:$F$3,0)+1,FALSE)</f>
        <v>High</v>
      </c>
      <c r="N33" s="359" t="str">
        <f>VLOOKUP($H33,Scoring!$A$4:$F$8, MATCH(K33, Scoring!$B$3:$F$3,0)+1,FALSE)</f>
        <v>Moderate</v>
      </c>
      <c r="O33" s="411" t="s">
        <v>174</v>
      </c>
      <c r="P33" s="249" t="s">
        <v>68</v>
      </c>
      <c r="Q33" s="415" t="s">
        <v>62</v>
      </c>
      <c r="R33" s="371" t="s">
        <v>258</v>
      </c>
      <c r="S33" s="416" t="s">
        <v>259</v>
      </c>
      <c r="T33" s="19" t="s">
        <v>260</v>
      </c>
      <c r="U33" s="176">
        <v>640000</v>
      </c>
      <c r="V33" s="37">
        <v>300000</v>
      </c>
      <c r="W33" s="37">
        <f t="shared" ref="W33" si="25">(V33 + X33)/2</f>
        <v>550000</v>
      </c>
      <c r="X33" s="37">
        <v>800000</v>
      </c>
      <c r="Y33" s="111" t="s">
        <v>184</v>
      </c>
      <c r="Z33" s="367" t="s">
        <v>134</v>
      </c>
      <c r="AA33" s="367" t="s">
        <v>149</v>
      </c>
      <c r="AB33" s="402"/>
      <c r="AC33" s="417">
        <v>0.2</v>
      </c>
      <c r="AD33" s="367" t="str">
        <f t="shared" si="8"/>
        <v>12</v>
      </c>
      <c r="AE33" s="369">
        <f t="shared" si="18"/>
        <v>640000</v>
      </c>
      <c r="AF33" s="371" t="s">
        <v>58</v>
      </c>
      <c r="AG33" s="374">
        <f t="shared" ref="AG33:AG34" si="26">AC33*AD33</f>
        <v>2.4000000000000004</v>
      </c>
      <c r="AH33" s="370">
        <f t="shared" ref="AH33:AH34" si="27">AC33*AE33</f>
        <v>128000</v>
      </c>
      <c r="AI33" s="359" t="s">
        <v>58</v>
      </c>
      <c r="AJ33" s="359" t="s">
        <v>261</v>
      </c>
      <c r="AK33" s="19"/>
      <c r="AL33" s="42">
        <v>54000</v>
      </c>
      <c r="AM33" s="37">
        <v>54000</v>
      </c>
      <c r="AN33" s="37">
        <v>54000</v>
      </c>
      <c r="AO33" s="37">
        <v>54000</v>
      </c>
      <c r="AP33" s="37">
        <v>54000</v>
      </c>
      <c r="AQ33" s="19"/>
      <c r="AR33" s="18"/>
      <c r="AS33" s="18"/>
      <c r="AT33" s="59" t="e">
        <f>#REF!</f>
        <v>#REF!</v>
      </c>
      <c r="AU33" s="59" t="e">
        <f>#REF!</f>
        <v>#REF!</v>
      </c>
    </row>
    <row r="34" spans="1:235" ht="51.75" customHeight="1" thickTop="1" thickBot="1">
      <c r="A34" s="385" t="s">
        <v>262</v>
      </c>
      <c r="B34" s="422" t="s">
        <v>171</v>
      </c>
      <c r="C34" s="387" t="s">
        <v>263</v>
      </c>
      <c r="D34" s="391" t="s">
        <v>264</v>
      </c>
      <c r="E34" s="365">
        <v>43447</v>
      </c>
      <c r="F34" s="365">
        <v>44622</v>
      </c>
      <c r="G34" s="365"/>
      <c r="H34" s="359" t="s">
        <v>58</v>
      </c>
      <c r="I34" s="359" t="s">
        <v>59</v>
      </c>
      <c r="J34" s="359" t="s">
        <v>58</v>
      </c>
      <c r="K34" s="359" t="s">
        <v>58</v>
      </c>
      <c r="L34" s="359" t="str">
        <f>VLOOKUP($H34,Scoring!$A$4:$F$8, MATCH(I34, Scoring!$B$3:$F$3,0)+1,FALSE)</f>
        <v>Moderate</v>
      </c>
      <c r="M34" s="359" t="str">
        <f>VLOOKUP($H34,Scoring!$A$4:$F$8, MATCH(J34, Scoring!$B$3:$F$3,0)+1,FALSE)</f>
        <v>Low</v>
      </c>
      <c r="N34" s="359" t="str">
        <f>VLOOKUP($H34,Scoring!$A$4:$F$8, MATCH(K34, Scoring!$B$3:$F$3,0)+1,FALSE)</f>
        <v>Low</v>
      </c>
      <c r="O34" s="385" t="s">
        <v>174</v>
      </c>
      <c r="P34" s="396" t="s">
        <v>68</v>
      </c>
      <c r="Q34" s="391" t="s">
        <v>62</v>
      </c>
      <c r="R34" s="359" t="s">
        <v>73</v>
      </c>
      <c r="S34" s="366" t="s">
        <v>265</v>
      </c>
      <c r="T34" s="16" t="s">
        <v>266</v>
      </c>
      <c r="U34" s="37">
        <v>49280</v>
      </c>
      <c r="V34" s="125">
        <v>0</v>
      </c>
      <c r="W34" s="125"/>
      <c r="X34" s="125">
        <v>147840</v>
      </c>
      <c r="Y34" s="111" t="s">
        <v>227</v>
      </c>
      <c r="Z34" s="367" t="s">
        <v>66</v>
      </c>
      <c r="AA34" s="367" t="s">
        <v>267</v>
      </c>
      <c r="AB34" s="395"/>
      <c r="AC34" s="368">
        <v>0.1</v>
      </c>
      <c r="AD34" s="367" t="str">
        <f t="shared" si="8"/>
        <v>.5</v>
      </c>
      <c r="AE34" s="369">
        <f t="shared" si="18"/>
        <v>49280</v>
      </c>
      <c r="AF34" s="359" t="s">
        <v>58</v>
      </c>
      <c r="AG34" s="374">
        <f t="shared" si="26"/>
        <v>0.05</v>
      </c>
      <c r="AH34" s="370">
        <f t="shared" si="27"/>
        <v>4928</v>
      </c>
      <c r="AI34" s="359" t="s">
        <v>58</v>
      </c>
      <c r="AJ34" s="359" t="s">
        <v>235</v>
      </c>
      <c r="AK34" s="18"/>
      <c r="AL34" s="42">
        <v>10500</v>
      </c>
      <c r="AM34" s="37">
        <v>10500</v>
      </c>
      <c r="AN34" s="37">
        <v>10500</v>
      </c>
      <c r="AO34" s="37">
        <v>10500</v>
      </c>
      <c r="AP34" s="37">
        <v>10500</v>
      </c>
      <c r="AQ34" s="18"/>
      <c r="AR34" s="18"/>
      <c r="AS34" s="18"/>
      <c r="AT34" s="29"/>
      <c r="AU34" s="29"/>
    </row>
    <row r="35" spans="1:235" s="41" customFormat="1" ht="47.45" customHeight="1" thickTop="1" thickBot="1">
      <c r="A35" s="385" t="s">
        <v>268</v>
      </c>
      <c r="B35" s="422" t="s">
        <v>269</v>
      </c>
      <c r="C35" s="180" t="s">
        <v>270</v>
      </c>
      <c r="D35" s="431" t="s">
        <v>271</v>
      </c>
      <c r="E35" s="365">
        <v>43447</v>
      </c>
      <c r="F35" s="365">
        <v>44622</v>
      </c>
      <c r="G35" s="365"/>
      <c r="H35" s="359" t="s">
        <v>59</v>
      </c>
      <c r="I35" s="359" t="s">
        <v>57</v>
      </c>
      <c r="J35" s="359" t="s">
        <v>59</v>
      </c>
      <c r="K35" s="359" t="s">
        <v>59</v>
      </c>
      <c r="L35" s="359" t="str">
        <f>VLOOKUP($H35,Scoring!$A$4:$F$8, MATCH(I35, Scoring!$B$3:$F$3,0)+1,FALSE)</f>
        <v>High</v>
      </c>
      <c r="M35" s="359" t="str">
        <f>VLOOKUP($H35,Scoring!$A$4:$F$8, MATCH(J35, Scoring!$B$3:$F$3,0)+1,FALSE)</f>
        <v>Moderate</v>
      </c>
      <c r="N35" s="359" t="str">
        <f>VLOOKUP($H35,Scoring!$A$4:$F$8, MATCH(K35, Scoring!$B$3:$F$3,0)+1,FALSE)</f>
        <v>Moderate</v>
      </c>
      <c r="O35" s="244" t="s">
        <v>60</v>
      </c>
      <c r="P35" s="359" t="s">
        <v>68</v>
      </c>
      <c r="Q35" s="359" t="s">
        <v>62</v>
      </c>
      <c r="R35" s="359" t="s">
        <v>63</v>
      </c>
      <c r="S35" s="366" t="s">
        <v>272</v>
      </c>
      <c r="T35" s="16" t="s">
        <v>273</v>
      </c>
      <c r="U35" s="182">
        <v>224000</v>
      </c>
      <c r="V35" s="182">
        <v>100000</v>
      </c>
      <c r="W35" s="182">
        <f>(V35 + X35)/2</f>
        <v>350000</v>
      </c>
      <c r="X35" s="185">
        <v>600000</v>
      </c>
      <c r="Y35" s="112" t="s">
        <v>76</v>
      </c>
      <c r="Z35" s="432" t="s">
        <v>107</v>
      </c>
      <c r="AA35" s="432" t="s">
        <v>77</v>
      </c>
      <c r="AB35" s="433"/>
      <c r="AC35" s="368">
        <v>0.15</v>
      </c>
      <c r="AD35" s="367" t="str">
        <f t="shared" si="8"/>
        <v>2</v>
      </c>
      <c r="AE35" s="369">
        <f t="shared" si="18"/>
        <v>224000</v>
      </c>
      <c r="AF35" s="359" t="s">
        <v>58</v>
      </c>
      <c r="AG35" s="374">
        <f t="shared" ref="AG35:AG40" si="28">AC35*AD35</f>
        <v>0.3</v>
      </c>
      <c r="AH35" s="370">
        <f t="shared" ref="AH35:AH40" si="29">AC35*AE35</f>
        <v>33600</v>
      </c>
      <c r="AI35" s="359" t="s">
        <v>58</v>
      </c>
      <c r="AJ35" s="371" t="s">
        <v>274</v>
      </c>
      <c r="AK35" s="18"/>
      <c r="AL35" s="42">
        <v>22400</v>
      </c>
      <c r="AM35" s="37">
        <v>22400</v>
      </c>
      <c r="AN35" s="37">
        <v>22400</v>
      </c>
      <c r="AO35" s="37">
        <v>22400</v>
      </c>
      <c r="AP35" s="37">
        <v>0</v>
      </c>
      <c r="AQ35" s="37"/>
      <c r="AR35" s="18"/>
      <c r="AS35" s="18"/>
      <c r="AT35" s="29"/>
      <c r="AU35" s="29"/>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row>
    <row r="36" spans="1:235" s="41" customFormat="1" ht="46.5" thickTop="1" thickBot="1">
      <c r="A36" s="394" t="s">
        <v>275</v>
      </c>
      <c r="B36" s="422" t="s">
        <v>276</v>
      </c>
      <c r="C36" s="387" t="s">
        <v>277</v>
      </c>
      <c r="D36" s="391" t="s">
        <v>278</v>
      </c>
      <c r="E36" s="365">
        <v>43447</v>
      </c>
      <c r="F36" s="365">
        <v>44622</v>
      </c>
      <c r="G36" s="365"/>
      <c r="H36" s="359" t="s">
        <v>58</v>
      </c>
      <c r="I36" s="359" t="s">
        <v>58</v>
      </c>
      <c r="J36" s="359" t="s">
        <v>59</v>
      </c>
      <c r="K36" s="359" t="s">
        <v>59</v>
      </c>
      <c r="L36" s="359" t="str">
        <f>VLOOKUP($H36,Scoring!$A$4:$F$8, MATCH(I36, Scoring!$B$3:$F$3,0)+1,FALSE)</f>
        <v>Low</v>
      </c>
      <c r="M36" s="359" t="str">
        <f>VLOOKUP($H36,Scoring!$A$4:$F$8, MATCH(J36, Scoring!$B$3:$F$3,0)+1,FALSE)</f>
        <v>Moderate</v>
      </c>
      <c r="N36" s="359" t="str">
        <f>VLOOKUP($H36,Scoring!$A$4:$F$8, MATCH(K36, Scoring!$B$3:$F$3,0)+1,FALSE)</f>
        <v>Moderate</v>
      </c>
      <c r="O36" s="359" t="s">
        <v>174</v>
      </c>
      <c r="P36" s="359" t="s">
        <v>68</v>
      </c>
      <c r="Q36" s="359" t="s">
        <v>62</v>
      </c>
      <c r="R36" s="359" t="s">
        <v>73</v>
      </c>
      <c r="S36" s="366" t="s">
        <v>279</v>
      </c>
      <c r="T36" s="16" t="s">
        <v>280</v>
      </c>
      <c r="U36" s="37">
        <v>98560</v>
      </c>
      <c r="V36" s="125">
        <v>0</v>
      </c>
      <c r="W36" s="125"/>
      <c r="X36" s="125">
        <v>147840</v>
      </c>
      <c r="Y36" s="111" t="s">
        <v>107</v>
      </c>
      <c r="Z36" s="367" t="s">
        <v>66</v>
      </c>
      <c r="AA36" s="367" t="s">
        <v>267</v>
      </c>
      <c r="AB36" s="400"/>
      <c r="AC36" s="368">
        <v>0.05</v>
      </c>
      <c r="AD36" s="367" t="str">
        <f t="shared" si="8"/>
        <v>1</v>
      </c>
      <c r="AE36" s="369">
        <f t="shared" si="18"/>
        <v>98560</v>
      </c>
      <c r="AF36" s="359" t="s">
        <v>58</v>
      </c>
      <c r="AG36" s="374">
        <f t="shared" si="28"/>
        <v>0.05</v>
      </c>
      <c r="AH36" s="370">
        <f t="shared" si="29"/>
        <v>4928</v>
      </c>
      <c r="AI36" s="359" t="s">
        <v>58</v>
      </c>
      <c r="AJ36" s="359" t="s">
        <v>235</v>
      </c>
      <c r="AK36" s="18"/>
      <c r="AL36" s="42"/>
      <c r="AM36" s="37"/>
      <c r="AN36" s="37"/>
      <c r="AO36" s="37"/>
      <c r="AP36" s="37"/>
      <c r="AQ36" s="18"/>
      <c r="AR36" s="18"/>
      <c r="AS36" s="18"/>
      <c r="AT36" s="29"/>
      <c r="AU36" s="29"/>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row>
    <row r="37" spans="1:235" s="41" customFormat="1" ht="47.45" customHeight="1" thickTop="1" thickBot="1">
      <c r="A37" s="394" t="s">
        <v>281</v>
      </c>
      <c r="B37" s="418" t="s">
        <v>269</v>
      </c>
      <c r="C37" s="387" t="s">
        <v>282</v>
      </c>
      <c r="D37" s="391" t="s">
        <v>283</v>
      </c>
      <c r="E37" s="365">
        <v>43447</v>
      </c>
      <c r="F37" s="365">
        <v>44622</v>
      </c>
      <c r="G37" s="365"/>
      <c r="H37" s="359" t="s">
        <v>58</v>
      </c>
      <c r="I37" s="359" t="s">
        <v>58</v>
      </c>
      <c r="J37" s="359" t="s">
        <v>59</v>
      </c>
      <c r="K37" s="359" t="s">
        <v>58</v>
      </c>
      <c r="L37" s="359" t="str">
        <f>VLOOKUP($H37,Scoring!$A$4:$F$8, MATCH(I37, Scoring!$B$3:$F$3,0)+1,FALSE)</f>
        <v>Low</v>
      </c>
      <c r="M37" s="359" t="str">
        <f>VLOOKUP($H37,Scoring!$A$4:$F$8, MATCH(J37, Scoring!$B$3:$F$3,0)+1,FALSE)</f>
        <v>Moderate</v>
      </c>
      <c r="N37" s="359" t="str">
        <f>VLOOKUP($H37,Scoring!$A$4:$F$8, MATCH(K37, Scoring!$B$3:$F$3,0)+1,FALSE)</f>
        <v>Low</v>
      </c>
      <c r="O37" s="359" t="s">
        <v>174</v>
      </c>
      <c r="P37" s="359" t="s">
        <v>68</v>
      </c>
      <c r="Q37" s="359" t="s">
        <v>62</v>
      </c>
      <c r="R37" s="359" t="s">
        <v>73</v>
      </c>
      <c r="S37" s="366" t="s">
        <v>284</v>
      </c>
      <c r="T37" s="16" t="s">
        <v>266</v>
      </c>
      <c r="U37" s="37">
        <v>49280</v>
      </c>
      <c r="V37" s="125">
        <v>0</v>
      </c>
      <c r="W37" s="125"/>
      <c r="X37" s="125">
        <v>147840</v>
      </c>
      <c r="Y37" s="111" t="s">
        <v>227</v>
      </c>
      <c r="Z37" s="367" t="s">
        <v>66</v>
      </c>
      <c r="AA37" s="367" t="s">
        <v>267</v>
      </c>
      <c r="AB37" s="395"/>
      <c r="AC37" s="368">
        <v>0.05</v>
      </c>
      <c r="AD37" s="367" t="str">
        <f t="shared" si="8"/>
        <v>.5</v>
      </c>
      <c r="AE37" s="369">
        <f t="shared" si="18"/>
        <v>49280</v>
      </c>
      <c r="AF37" s="359" t="s">
        <v>58</v>
      </c>
      <c r="AG37" s="374">
        <f t="shared" si="28"/>
        <v>2.5000000000000001E-2</v>
      </c>
      <c r="AH37" s="370">
        <f t="shared" si="29"/>
        <v>2464</v>
      </c>
      <c r="AI37" s="359" t="s">
        <v>58</v>
      </c>
      <c r="AJ37" s="359" t="s">
        <v>235</v>
      </c>
      <c r="AK37" s="18"/>
      <c r="AL37" s="42"/>
      <c r="AM37" s="37"/>
      <c r="AN37" s="37"/>
      <c r="AO37" s="37"/>
      <c r="AP37" s="37"/>
      <c r="AQ37" s="18"/>
      <c r="AR37" s="18"/>
      <c r="AS37" s="18"/>
      <c r="AT37" s="29"/>
      <c r="AU37" s="29"/>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row>
    <row r="38" spans="1:235" s="41" customFormat="1" ht="47.45" customHeight="1" thickTop="1" thickBot="1">
      <c r="A38" s="394" t="s">
        <v>285</v>
      </c>
      <c r="B38" s="418" t="s">
        <v>269</v>
      </c>
      <c r="C38" s="387" t="s">
        <v>286</v>
      </c>
      <c r="D38" s="391" t="s">
        <v>287</v>
      </c>
      <c r="E38" s="365">
        <v>43447</v>
      </c>
      <c r="F38" s="365">
        <v>44622</v>
      </c>
      <c r="G38" s="365"/>
      <c r="H38" s="359" t="s">
        <v>58</v>
      </c>
      <c r="I38" s="359" t="s">
        <v>58</v>
      </c>
      <c r="J38" s="359" t="s">
        <v>59</v>
      </c>
      <c r="K38" s="359" t="s">
        <v>58</v>
      </c>
      <c r="L38" s="359" t="str">
        <f>VLOOKUP($H38,Scoring!$A$4:$F$8, MATCH(I38, Scoring!$B$3:$F$3,0)+1,FALSE)</f>
        <v>Low</v>
      </c>
      <c r="M38" s="359" t="str">
        <f>VLOOKUP($H38,Scoring!$A$4:$F$8, MATCH(J38, Scoring!$B$3:$F$3,0)+1,FALSE)</f>
        <v>Moderate</v>
      </c>
      <c r="N38" s="359" t="str">
        <f>VLOOKUP($H38,Scoring!$A$4:$F$8, MATCH(K38, Scoring!$B$3:$F$3,0)+1,FALSE)</f>
        <v>Low</v>
      </c>
      <c r="O38" s="359" t="s">
        <v>174</v>
      </c>
      <c r="P38" s="359" t="s">
        <v>68</v>
      </c>
      <c r="Q38" s="359" t="s">
        <v>62</v>
      </c>
      <c r="R38" s="359" t="s">
        <v>73</v>
      </c>
      <c r="S38" s="366" t="s">
        <v>288</v>
      </c>
      <c r="T38" s="16" t="s">
        <v>289</v>
      </c>
      <c r="U38" s="37">
        <v>0</v>
      </c>
      <c r="V38" s="125">
        <v>0</v>
      </c>
      <c r="W38" s="125"/>
      <c r="X38" s="125">
        <v>98560</v>
      </c>
      <c r="Y38" s="111" t="s">
        <v>66</v>
      </c>
      <c r="Z38" s="367" t="s">
        <v>66</v>
      </c>
      <c r="AA38" s="367" t="s">
        <v>107</v>
      </c>
      <c r="AB38" s="395"/>
      <c r="AC38" s="368">
        <v>0.1</v>
      </c>
      <c r="AD38" s="367" t="str">
        <f t="shared" si="8"/>
        <v>0</v>
      </c>
      <c r="AE38" s="369">
        <f t="shared" si="18"/>
        <v>0</v>
      </c>
      <c r="AF38" s="359" t="s">
        <v>58</v>
      </c>
      <c r="AG38" s="374">
        <f t="shared" si="28"/>
        <v>0</v>
      </c>
      <c r="AH38" s="370">
        <f t="shared" si="29"/>
        <v>0</v>
      </c>
      <c r="AI38" s="359" t="s">
        <v>58</v>
      </c>
      <c r="AJ38" s="359" t="s">
        <v>235</v>
      </c>
      <c r="AK38" s="18"/>
      <c r="AL38" s="42"/>
      <c r="AM38" s="37"/>
      <c r="AN38" s="37"/>
      <c r="AO38" s="37"/>
      <c r="AP38" s="37"/>
      <c r="AQ38" s="18"/>
      <c r="AR38" s="18"/>
      <c r="AS38" s="18"/>
      <c r="AT38" s="29"/>
      <c r="AU38" s="29"/>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row>
    <row r="39" spans="1:235" s="41" customFormat="1" ht="47.45" customHeight="1" thickTop="1" thickBot="1">
      <c r="A39" s="394" t="s">
        <v>290</v>
      </c>
      <c r="B39" s="418" t="s">
        <v>269</v>
      </c>
      <c r="C39" s="387" t="s">
        <v>291</v>
      </c>
      <c r="D39" s="391" t="s">
        <v>292</v>
      </c>
      <c r="E39" s="365">
        <v>43447</v>
      </c>
      <c r="F39" s="365">
        <v>44622</v>
      </c>
      <c r="G39" s="365"/>
      <c r="H39" s="359" t="s">
        <v>293</v>
      </c>
      <c r="I39" s="359" t="s">
        <v>57</v>
      </c>
      <c r="J39" s="359" t="s">
        <v>59</v>
      </c>
      <c r="K39" s="359" t="s">
        <v>58</v>
      </c>
      <c r="L39" s="359" t="str">
        <f>VLOOKUP($H39,Scoring!$A$4:$F$8, MATCH(I39, Scoring!$B$3:$F$3,0)+1,FALSE)</f>
        <v>Moderate</v>
      </c>
      <c r="M39" s="359" t="str">
        <f>VLOOKUP($H39,Scoring!$A$4:$F$8, MATCH(J39, Scoring!$B$3:$F$3,0)+1,FALSE)</f>
        <v>Moderate</v>
      </c>
      <c r="N39" s="359" t="str">
        <f>VLOOKUP($H39,Scoring!$A$4:$F$8, MATCH(K39, Scoring!$B$3:$F$3,0)+1,FALSE)</f>
        <v>Low</v>
      </c>
      <c r="O39" s="359" t="s">
        <v>174</v>
      </c>
      <c r="P39" s="359" t="s">
        <v>68</v>
      </c>
      <c r="Q39" s="359" t="s">
        <v>62</v>
      </c>
      <c r="R39" s="359" t="s">
        <v>73</v>
      </c>
      <c r="S39" s="366" t="s">
        <v>294</v>
      </c>
      <c r="T39" s="16" t="s">
        <v>295</v>
      </c>
      <c r="U39" s="37">
        <v>98560</v>
      </c>
      <c r="V39" s="125">
        <v>98560</v>
      </c>
      <c r="W39" s="125"/>
      <c r="X39" s="125">
        <v>197120</v>
      </c>
      <c r="Y39" s="111" t="s">
        <v>107</v>
      </c>
      <c r="Z39" s="367" t="s">
        <v>107</v>
      </c>
      <c r="AA39" s="367" t="s">
        <v>76</v>
      </c>
      <c r="AB39" s="400"/>
      <c r="AC39" s="368">
        <v>0.1</v>
      </c>
      <c r="AD39" s="367" t="str">
        <f t="shared" si="8"/>
        <v>1</v>
      </c>
      <c r="AE39" s="369">
        <f t="shared" si="18"/>
        <v>98560</v>
      </c>
      <c r="AF39" s="359" t="s">
        <v>58</v>
      </c>
      <c r="AG39" s="374">
        <f t="shared" si="28"/>
        <v>0.1</v>
      </c>
      <c r="AH39" s="370">
        <f t="shared" si="29"/>
        <v>9856</v>
      </c>
      <c r="AI39" s="359" t="s">
        <v>58</v>
      </c>
      <c r="AJ39" s="359" t="s">
        <v>235</v>
      </c>
      <c r="AK39" s="18"/>
      <c r="AL39" s="42"/>
      <c r="AM39" s="37"/>
      <c r="AN39" s="37"/>
      <c r="AO39" s="37"/>
      <c r="AP39" s="37"/>
      <c r="AQ39" s="18"/>
      <c r="AR39" s="18"/>
      <c r="AS39" s="18"/>
      <c r="AT39" s="29"/>
      <c r="AU39" s="29"/>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row>
    <row r="40" spans="1:235" s="41" customFormat="1" ht="47.45" customHeight="1" thickTop="1" thickBot="1">
      <c r="A40" s="394" t="s">
        <v>296</v>
      </c>
      <c r="B40" s="418">
        <v>1.2</v>
      </c>
      <c r="C40" s="387" t="s">
        <v>297</v>
      </c>
      <c r="D40" s="391" t="s">
        <v>298</v>
      </c>
      <c r="E40" s="375">
        <v>43447</v>
      </c>
      <c r="F40" s="365">
        <v>44622</v>
      </c>
      <c r="G40" s="365"/>
      <c r="H40" s="374" t="s">
        <v>58</v>
      </c>
      <c r="I40" s="374" t="s">
        <v>82</v>
      </c>
      <c r="J40" s="374" t="s">
        <v>59</v>
      </c>
      <c r="K40" s="374" t="s">
        <v>58</v>
      </c>
      <c r="L40" s="359" t="str">
        <f>VLOOKUP($H40,Scoring!$A$4:$F$8, MATCH(I40, Scoring!$B$3:$F$3,0)+1,FALSE)</f>
        <v>Low</v>
      </c>
      <c r="M40" s="359" t="str">
        <f>VLOOKUP($H40,Scoring!$A$4:$F$8, MATCH(J40, Scoring!$B$3:$F$3,0)+1,FALSE)</f>
        <v>Moderate</v>
      </c>
      <c r="N40" s="359" t="str">
        <f>VLOOKUP($H40,Scoring!$A$4:$F$8, MATCH(K40, Scoring!$B$3:$F$3,0)+1,FALSE)</f>
        <v>Low</v>
      </c>
      <c r="O40" s="359" t="s">
        <v>174</v>
      </c>
      <c r="P40" s="359" t="s">
        <v>68</v>
      </c>
      <c r="Q40" s="359" t="s">
        <v>62</v>
      </c>
      <c r="R40" s="359" t="s">
        <v>73</v>
      </c>
      <c r="S40" s="366" t="s">
        <v>299</v>
      </c>
      <c r="T40" s="16" t="s">
        <v>266</v>
      </c>
      <c r="U40" s="37">
        <v>49280</v>
      </c>
      <c r="V40" s="125">
        <v>0</v>
      </c>
      <c r="W40" s="125"/>
      <c r="X40" s="125">
        <v>98560</v>
      </c>
      <c r="Y40" s="111" t="s">
        <v>227</v>
      </c>
      <c r="Z40" s="367" t="s">
        <v>66</v>
      </c>
      <c r="AA40" s="367" t="s">
        <v>107</v>
      </c>
      <c r="AB40" s="395"/>
      <c r="AC40" s="368">
        <v>0.1</v>
      </c>
      <c r="AD40" s="367" t="str">
        <f t="shared" si="8"/>
        <v>.5</v>
      </c>
      <c r="AE40" s="369">
        <f t="shared" si="18"/>
        <v>49280</v>
      </c>
      <c r="AF40" s="359" t="s">
        <v>58</v>
      </c>
      <c r="AG40" s="374">
        <f t="shared" si="28"/>
        <v>0.05</v>
      </c>
      <c r="AH40" s="370">
        <f t="shared" si="29"/>
        <v>4928</v>
      </c>
      <c r="AI40" s="359" t="s">
        <v>58</v>
      </c>
      <c r="AJ40" s="359" t="s">
        <v>235</v>
      </c>
      <c r="AK40" s="18"/>
      <c r="AL40" s="42"/>
      <c r="AM40" s="37"/>
      <c r="AN40" s="37"/>
      <c r="AO40" s="37"/>
      <c r="AP40" s="37"/>
      <c r="AQ40" s="18"/>
      <c r="AR40" s="18"/>
      <c r="AS40" s="18"/>
      <c r="AT40" s="29"/>
      <c r="AU40" s="29"/>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row>
    <row r="41" spans="1:235" s="41" customFormat="1" ht="47.45" customHeight="1" thickTop="1" thickBot="1">
      <c r="A41" s="394" t="s">
        <v>300</v>
      </c>
      <c r="B41" s="418">
        <v>1.2</v>
      </c>
      <c r="C41" s="387" t="s">
        <v>301</v>
      </c>
      <c r="D41" s="415" t="s">
        <v>302</v>
      </c>
      <c r="E41" s="414">
        <v>43447</v>
      </c>
      <c r="F41" s="365">
        <v>44622</v>
      </c>
      <c r="G41" s="365"/>
      <c r="H41" s="371" t="s">
        <v>58</v>
      </c>
      <c r="I41" s="371" t="s">
        <v>82</v>
      </c>
      <c r="J41" s="371" t="s">
        <v>59</v>
      </c>
      <c r="K41" s="371" t="s">
        <v>58</v>
      </c>
      <c r="L41" s="359" t="str">
        <f>VLOOKUP($H41,Scoring!$A$4:$F$8, MATCH(I41, Scoring!$B$3:$F$3,0)+1,FALSE)</f>
        <v>Low</v>
      </c>
      <c r="M41" s="359" t="str">
        <f>VLOOKUP($H41,Scoring!$A$4:$F$8, MATCH(J41, Scoring!$B$3:$F$3,0)+1,FALSE)</f>
        <v>Moderate</v>
      </c>
      <c r="N41" s="359" t="str">
        <f>VLOOKUP($H41,Scoring!$A$4:$F$8, MATCH(K41, Scoring!$B$3:$F$3,0)+1,FALSE)</f>
        <v>Low</v>
      </c>
      <c r="O41" s="359" t="s">
        <v>174</v>
      </c>
      <c r="P41" s="359" t="s">
        <v>68</v>
      </c>
      <c r="Q41" s="359" t="s">
        <v>62</v>
      </c>
      <c r="R41" s="359" t="s">
        <v>73</v>
      </c>
      <c r="S41" s="366" t="s">
        <v>303</v>
      </c>
      <c r="T41" s="17" t="s">
        <v>266</v>
      </c>
      <c r="U41" s="37">
        <v>49280</v>
      </c>
      <c r="V41" s="37">
        <v>49280</v>
      </c>
      <c r="W41" s="125"/>
      <c r="X41" s="125">
        <v>98560</v>
      </c>
      <c r="Y41" s="111" t="s">
        <v>227</v>
      </c>
      <c r="Z41" s="367" t="s">
        <v>227</v>
      </c>
      <c r="AA41" s="367" t="s">
        <v>107</v>
      </c>
      <c r="AB41" s="395"/>
      <c r="AC41" s="434">
        <v>0.1</v>
      </c>
      <c r="AD41" s="367" t="str">
        <f t="shared" si="8"/>
        <v>.5</v>
      </c>
      <c r="AE41" s="369">
        <f t="shared" si="18"/>
        <v>49280</v>
      </c>
      <c r="AF41" s="421" t="s">
        <v>58</v>
      </c>
      <c r="AG41" s="374">
        <f t="shared" ref="AG41:AG57" si="30">AC41*AD41</f>
        <v>0.05</v>
      </c>
      <c r="AH41" s="370">
        <f t="shared" ref="AH41:AH57" si="31">AC41*AE41</f>
        <v>4928</v>
      </c>
      <c r="AI41" s="359" t="s">
        <v>58</v>
      </c>
      <c r="AJ41" s="359" t="s">
        <v>235</v>
      </c>
      <c r="AK41" s="18"/>
      <c r="AL41" s="42"/>
      <c r="AM41" s="37"/>
      <c r="AN41" s="37"/>
      <c r="AO41" s="37"/>
      <c r="AP41" s="37"/>
      <c r="AQ41" s="18"/>
      <c r="AR41" s="18"/>
      <c r="AS41" s="18"/>
      <c r="AT41" s="29"/>
      <c r="AU41" s="29"/>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row>
    <row r="42" spans="1:235" s="41" customFormat="1" ht="56.25" customHeight="1" thickTop="1" thickBot="1">
      <c r="A42" s="385" t="s">
        <v>304</v>
      </c>
      <c r="B42" s="418">
        <v>1.2</v>
      </c>
      <c r="C42" s="387" t="s">
        <v>305</v>
      </c>
      <c r="D42" s="391" t="s">
        <v>306</v>
      </c>
      <c r="E42" s="365">
        <v>43447</v>
      </c>
      <c r="F42" s="365">
        <v>44622</v>
      </c>
      <c r="G42" s="365"/>
      <c r="H42" s="359" t="s">
        <v>59</v>
      </c>
      <c r="I42" s="359" t="s">
        <v>82</v>
      </c>
      <c r="J42" s="371" t="s">
        <v>59</v>
      </c>
      <c r="K42" s="359" t="s">
        <v>58</v>
      </c>
      <c r="L42" s="359" t="str">
        <f>VLOOKUP($H42,Scoring!$A$4:$F$8, MATCH(I42, Scoring!$B$3:$F$3,0)+1,FALSE)</f>
        <v>Low</v>
      </c>
      <c r="M42" s="359" t="str">
        <f>VLOOKUP($H42,Scoring!$A$4:$F$8, MATCH(J42, Scoring!$B$3:$F$3,0)+1,FALSE)</f>
        <v>Moderate</v>
      </c>
      <c r="N42" s="359" t="str">
        <f>VLOOKUP($H42,Scoring!$A$4:$F$8, MATCH(K42, Scoring!$B$3:$F$3,0)+1,FALSE)</f>
        <v>Moderate</v>
      </c>
      <c r="O42" s="359" t="s">
        <v>174</v>
      </c>
      <c r="P42" s="359" t="s">
        <v>68</v>
      </c>
      <c r="Q42" s="359" t="s">
        <v>62</v>
      </c>
      <c r="R42" s="359" t="s">
        <v>307</v>
      </c>
      <c r="S42" s="366" t="s">
        <v>308</v>
      </c>
      <c r="T42" s="17" t="s">
        <v>295</v>
      </c>
      <c r="U42" s="125">
        <v>98560</v>
      </c>
      <c r="V42" s="125">
        <v>98560</v>
      </c>
      <c r="W42" s="125"/>
      <c r="X42" s="125">
        <v>197120</v>
      </c>
      <c r="Y42" s="111" t="s">
        <v>107</v>
      </c>
      <c r="Z42" s="367" t="s">
        <v>107</v>
      </c>
      <c r="AA42" s="367" t="s">
        <v>76</v>
      </c>
      <c r="AB42" s="395"/>
      <c r="AC42" s="434">
        <v>0.25</v>
      </c>
      <c r="AD42" s="367" t="str">
        <f t="shared" si="8"/>
        <v>1</v>
      </c>
      <c r="AE42" s="369">
        <f t="shared" si="18"/>
        <v>98560</v>
      </c>
      <c r="AF42" s="421" t="s">
        <v>58</v>
      </c>
      <c r="AG42" s="374">
        <f t="shared" si="30"/>
        <v>0.25</v>
      </c>
      <c r="AH42" s="370">
        <f t="shared" si="31"/>
        <v>24640</v>
      </c>
      <c r="AI42" s="359" t="s">
        <v>58</v>
      </c>
      <c r="AJ42" s="359" t="s">
        <v>235</v>
      </c>
      <c r="AK42" s="18"/>
      <c r="AL42" s="42">
        <v>10500</v>
      </c>
      <c r="AM42" s="37">
        <v>10500</v>
      </c>
      <c r="AN42" s="37">
        <v>10500</v>
      </c>
      <c r="AO42" s="37">
        <v>10500</v>
      </c>
      <c r="AP42" s="37">
        <v>0</v>
      </c>
      <c r="AQ42" s="18"/>
      <c r="AR42" s="18"/>
      <c r="AS42" s="18"/>
      <c r="AT42" s="29"/>
      <c r="AU42" s="29"/>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row>
    <row r="43" spans="1:235" s="46" customFormat="1" ht="101.25" customHeight="1" thickTop="1" thickBot="1">
      <c r="A43" s="394" t="s">
        <v>309</v>
      </c>
      <c r="B43" s="418" t="s">
        <v>310</v>
      </c>
      <c r="C43" s="387" t="s">
        <v>311</v>
      </c>
      <c r="D43" s="391" t="s">
        <v>312</v>
      </c>
      <c r="E43" s="365">
        <v>43900</v>
      </c>
      <c r="F43" s="365">
        <v>44622</v>
      </c>
      <c r="G43" s="365"/>
      <c r="H43" s="359" t="s">
        <v>57</v>
      </c>
      <c r="I43" s="359" t="s">
        <v>58</v>
      </c>
      <c r="J43" s="371" t="s">
        <v>59</v>
      </c>
      <c r="K43" s="359" t="s">
        <v>57</v>
      </c>
      <c r="L43" s="359" t="str">
        <f>VLOOKUP($H43,Scoring!$A$4:$F$8, MATCH(I43, Scoring!$B$3:$F$3,0)+1,FALSE)</f>
        <v>Moderate</v>
      </c>
      <c r="M43" s="359" t="str">
        <f>VLOOKUP($H43,Scoring!$A$4:$F$8, MATCH(J43, Scoring!$B$3:$F$3,0)+1,FALSE)</f>
        <v>High</v>
      </c>
      <c r="N43" s="359" t="str">
        <f>VLOOKUP($H43,Scoring!$A$4:$F$8, MATCH(K43, Scoring!$B$3:$F$3,0)+1,FALSE)</f>
        <v>High</v>
      </c>
      <c r="O43" s="359" t="s">
        <v>174</v>
      </c>
      <c r="P43" s="359" t="s">
        <v>313</v>
      </c>
      <c r="Q43" s="359" t="s">
        <v>62</v>
      </c>
      <c r="R43" s="359" t="s">
        <v>314</v>
      </c>
      <c r="S43" s="366" t="s">
        <v>315</v>
      </c>
      <c r="T43" s="16" t="s">
        <v>316</v>
      </c>
      <c r="U43" s="37">
        <v>49280</v>
      </c>
      <c r="V43" s="37">
        <v>0</v>
      </c>
      <c r="W43" s="37"/>
      <c r="X43" s="125">
        <v>98560</v>
      </c>
      <c r="Y43" s="111" t="s">
        <v>227</v>
      </c>
      <c r="Z43" s="367" t="s">
        <v>66</v>
      </c>
      <c r="AA43" s="367" t="s">
        <v>107</v>
      </c>
      <c r="AB43" s="402"/>
      <c r="AC43" s="434">
        <v>0.1</v>
      </c>
      <c r="AD43" s="367" t="str">
        <f t="shared" si="8"/>
        <v>.5</v>
      </c>
      <c r="AE43" s="369">
        <f t="shared" si="18"/>
        <v>49280</v>
      </c>
      <c r="AF43" s="421" t="s">
        <v>57</v>
      </c>
      <c r="AG43" s="374">
        <f t="shared" si="30"/>
        <v>0.05</v>
      </c>
      <c r="AH43" s="370">
        <f t="shared" si="31"/>
        <v>4928</v>
      </c>
      <c r="AI43" s="359" t="s">
        <v>59</v>
      </c>
      <c r="AJ43" s="359" t="s">
        <v>235</v>
      </c>
      <c r="AK43" s="18"/>
      <c r="AL43" s="42"/>
      <c r="AM43" s="37"/>
      <c r="AN43" s="37"/>
      <c r="AO43" s="37"/>
      <c r="AP43" s="37"/>
      <c r="AQ43" s="18"/>
      <c r="AR43" s="92"/>
      <c r="AS43" s="92"/>
      <c r="AT43" s="50"/>
      <c r="AU43" s="50"/>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row>
    <row r="44" spans="1:235" s="46" customFormat="1" ht="67.5" customHeight="1" thickTop="1" thickBot="1">
      <c r="A44" s="394" t="s">
        <v>317</v>
      </c>
      <c r="B44" s="418" t="s">
        <v>318</v>
      </c>
      <c r="C44" s="387" t="s">
        <v>319</v>
      </c>
      <c r="D44" s="391" t="s">
        <v>320</v>
      </c>
      <c r="E44" s="365">
        <v>43447</v>
      </c>
      <c r="F44" s="365">
        <v>44622</v>
      </c>
      <c r="G44" s="365"/>
      <c r="H44" s="359" t="s">
        <v>58</v>
      </c>
      <c r="I44" s="359" t="s">
        <v>58</v>
      </c>
      <c r="J44" s="371" t="s">
        <v>59</v>
      </c>
      <c r="K44" s="359" t="s">
        <v>58</v>
      </c>
      <c r="L44" s="359" t="str">
        <f>VLOOKUP($H44,Scoring!$A$4:$F$8, MATCH(I44, Scoring!$B$3:$F$3,0)+1,FALSE)</f>
        <v>Low</v>
      </c>
      <c r="M44" s="359" t="str">
        <f>VLOOKUP($H44,Scoring!$A$4:$F$8, MATCH(J44, Scoring!$B$3:$F$3,0)+1,FALSE)</f>
        <v>Moderate</v>
      </c>
      <c r="N44" s="359" t="str">
        <f>VLOOKUP($H44,Scoring!$A$4:$F$8, MATCH(K44, Scoring!$B$3:$F$3,0)+1,FALSE)</f>
        <v>Low</v>
      </c>
      <c r="O44" s="359" t="s">
        <v>174</v>
      </c>
      <c r="P44" s="359" t="s">
        <v>61</v>
      </c>
      <c r="Q44" s="359" t="s">
        <v>62</v>
      </c>
      <c r="R44" s="359" t="s">
        <v>73</v>
      </c>
      <c r="S44" s="366" t="s">
        <v>321</v>
      </c>
      <c r="T44" s="17" t="s">
        <v>322</v>
      </c>
      <c r="U44" s="125">
        <v>98560</v>
      </c>
      <c r="V44" s="37">
        <v>49280</v>
      </c>
      <c r="W44" s="37"/>
      <c r="X44" s="37">
        <v>197120</v>
      </c>
      <c r="Y44" s="111" t="s">
        <v>107</v>
      </c>
      <c r="Z44" s="367" t="s">
        <v>227</v>
      </c>
      <c r="AA44" s="367" t="s">
        <v>76</v>
      </c>
      <c r="AB44" s="395"/>
      <c r="AC44" s="368">
        <v>0.1</v>
      </c>
      <c r="AD44" s="367" t="str">
        <f t="shared" si="8"/>
        <v>1</v>
      </c>
      <c r="AE44" s="369">
        <f t="shared" si="18"/>
        <v>98560</v>
      </c>
      <c r="AF44" s="359" t="s">
        <v>82</v>
      </c>
      <c r="AG44" s="374">
        <f t="shared" si="30"/>
        <v>0.1</v>
      </c>
      <c r="AH44" s="370">
        <f t="shared" si="31"/>
        <v>9856</v>
      </c>
      <c r="AI44" s="359" t="s">
        <v>58</v>
      </c>
      <c r="AJ44" s="359" t="s">
        <v>323</v>
      </c>
      <c r="AK44" s="18"/>
      <c r="AL44" s="42"/>
      <c r="AM44" s="37"/>
      <c r="AN44" s="37"/>
      <c r="AO44" s="37"/>
      <c r="AP44" s="37"/>
      <c r="AQ44" s="18"/>
      <c r="AR44" s="92"/>
      <c r="AS44" s="92"/>
      <c r="AT44" s="50"/>
      <c r="AU44" s="50"/>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row>
    <row r="45" spans="1:235" s="46" customFormat="1" ht="47.45" customHeight="1" thickTop="1" thickBot="1">
      <c r="A45" s="394" t="s">
        <v>324</v>
      </c>
      <c r="B45" s="418" t="s">
        <v>310</v>
      </c>
      <c r="C45" s="387" t="s">
        <v>325</v>
      </c>
      <c r="D45" s="391" t="s">
        <v>326</v>
      </c>
      <c r="E45" s="365">
        <v>43447</v>
      </c>
      <c r="F45" s="365">
        <v>44622</v>
      </c>
      <c r="G45" s="365"/>
      <c r="H45" s="359" t="s">
        <v>58</v>
      </c>
      <c r="I45" s="359" t="s">
        <v>82</v>
      </c>
      <c r="J45" s="359" t="s">
        <v>58</v>
      </c>
      <c r="K45" s="359" t="s">
        <v>58</v>
      </c>
      <c r="L45" s="359" t="str">
        <f>VLOOKUP($H45,Scoring!$A$4:$F$8, MATCH(I45, Scoring!$B$3:$F$3,0)+1,FALSE)</f>
        <v>Low</v>
      </c>
      <c r="M45" s="359" t="str">
        <f>VLOOKUP($H45,Scoring!$A$4:$F$8, MATCH(J45, Scoring!$B$3:$F$3,0)+1,FALSE)</f>
        <v>Low</v>
      </c>
      <c r="N45" s="359" t="str">
        <f>VLOOKUP($H45,Scoring!$A$4:$F$8, MATCH(K45, Scoring!$B$3:$F$3,0)+1,FALSE)</f>
        <v>Low</v>
      </c>
      <c r="O45" s="359" t="s">
        <v>174</v>
      </c>
      <c r="P45" s="359" t="s">
        <v>68</v>
      </c>
      <c r="Q45" s="359" t="s">
        <v>62</v>
      </c>
      <c r="R45" s="359" t="s">
        <v>73</v>
      </c>
      <c r="S45" s="366" t="s">
        <v>327</v>
      </c>
      <c r="T45" s="17" t="s">
        <v>328</v>
      </c>
      <c r="U45" s="37">
        <v>49280</v>
      </c>
      <c r="V45" s="37">
        <v>0</v>
      </c>
      <c r="W45" s="37"/>
      <c r="X45" s="125">
        <v>98560</v>
      </c>
      <c r="Y45" s="111" t="s">
        <v>227</v>
      </c>
      <c r="Z45" s="367" t="s">
        <v>66</v>
      </c>
      <c r="AA45" s="367" t="s">
        <v>107</v>
      </c>
      <c r="AB45" s="395"/>
      <c r="AC45" s="368">
        <v>0.1</v>
      </c>
      <c r="AD45" s="367" t="str">
        <f t="shared" si="8"/>
        <v>.5</v>
      </c>
      <c r="AE45" s="369">
        <f t="shared" si="18"/>
        <v>49280</v>
      </c>
      <c r="AF45" s="359" t="s">
        <v>58</v>
      </c>
      <c r="AG45" s="374">
        <f t="shared" si="30"/>
        <v>0.05</v>
      </c>
      <c r="AH45" s="370">
        <f t="shared" si="31"/>
        <v>4928</v>
      </c>
      <c r="AI45" s="359" t="s">
        <v>58</v>
      </c>
      <c r="AJ45" s="359" t="s">
        <v>329</v>
      </c>
      <c r="AK45" s="18"/>
      <c r="AL45" s="42"/>
      <c r="AM45" s="37"/>
      <c r="AN45" s="37"/>
      <c r="AO45" s="37"/>
      <c r="AP45" s="37"/>
      <c r="AQ45" s="18"/>
      <c r="AR45" s="92"/>
      <c r="AS45" s="92"/>
      <c r="AT45" s="50"/>
      <c r="AU45" s="50"/>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row>
    <row r="46" spans="1:235" s="46" customFormat="1" ht="47.45" customHeight="1" thickTop="1" thickBot="1">
      <c r="A46" s="394" t="s">
        <v>330</v>
      </c>
      <c r="B46" s="418" t="s">
        <v>310</v>
      </c>
      <c r="C46" s="387" t="s">
        <v>331</v>
      </c>
      <c r="D46" s="391" t="s">
        <v>332</v>
      </c>
      <c r="E46" s="365">
        <v>43447</v>
      </c>
      <c r="F46" s="365">
        <v>44622</v>
      </c>
      <c r="G46" s="365"/>
      <c r="H46" s="359" t="s">
        <v>58</v>
      </c>
      <c r="I46" s="359" t="s">
        <v>58</v>
      </c>
      <c r="J46" s="359" t="s">
        <v>58</v>
      </c>
      <c r="K46" s="359" t="s">
        <v>58</v>
      </c>
      <c r="L46" s="359" t="str">
        <f>VLOOKUP($H46,Scoring!$A$4:$F$8, MATCH(I46, Scoring!$B$3:$F$3,0)+1,FALSE)</f>
        <v>Low</v>
      </c>
      <c r="M46" s="359" t="str">
        <f>VLOOKUP($H46,Scoring!$A$4:$F$8, MATCH(J46, Scoring!$B$3:$F$3,0)+1,FALSE)</f>
        <v>Low</v>
      </c>
      <c r="N46" s="359" t="str">
        <f>VLOOKUP($H46,Scoring!$A$4:$F$8, MATCH(K46, Scoring!$B$3:$F$3,0)+1,FALSE)</f>
        <v>Low</v>
      </c>
      <c r="O46" s="359" t="s">
        <v>174</v>
      </c>
      <c r="P46" s="359" t="s">
        <v>68</v>
      </c>
      <c r="Q46" s="359" t="s">
        <v>62</v>
      </c>
      <c r="R46" s="359" t="s">
        <v>73</v>
      </c>
      <c r="S46" s="366" t="s">
        <v>333</v>
      </c>
      <c r="T46" s="17" t="s">
        <v>334</v>
      </c>
      <c r="U46" s="37">
        <v>49280</v>
      </c>
      <c r="V46" s="37">
        <v>0</v>
      </c>
      <c r="W46" s="37"/>
      <c r="X46" s="125">
        <v>98560</v>
      </c>
      <c r="Y46" s="111" t="s">
        <v>227</v>
      </c>
      <c r="Z46" s="367" t="s">
        <v>66</v>
      </c>
      <c r="AA46" s="367" t="s">
        <v>107</v>
      </c>
      <c r="AB46" s="395"/>
      <c r="AC46" s="368">
        <v>0.15</v>
      </c>
      <c r="AD46" s="367" t="str">
        <f t="shared" si="8"/>
        <v>.5</v>
      </c>
      <c r="AE46" s="369">
        <f t="shared" si="18"/>
        <v>49280</v>
      </c>
      <c r="AF46" s="359" t="s">
        <v>58</v>
      </c>
      <c r="AG46" s="374">
        <f t="shared" si="30"/>
        <v>7.4999999999999997E-2</v>
      </c>
      <c r="AH46" s="370">
        <f t="shared" si="31"/>
        <v>7392</v>
      </c>
      <c r="AI46" s="359" t="s">
        <v>58</v>
      </c>
      <c r="AJ46" s="359" t="s">
        <v>329</v>
      </c>
      <c r="AK46" s="18"/>
      <c r="AL46" s="42"/>
      <c r="AM46" s="37"/>
      <c r="AN46" s="37"/>
      <c r="AO46" s="37"/>
      <c r="AP46" s="37"/>
      <c r="AQ46" s="18"/>
      <c r="AR46" s="92"/>
      <c r="AS46" s="92"/>
      <c r="AT46" s="50"/>
      <c r="AU46" s="50"/>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row>
    <row r="47" spans="1:235" s="46" customFormat="1" ht="47.45" customHeight="1" thickTop="1" thickBot="1">
      <c r="A47" s="394" t="s">
        <v>335</v>
      </c>
      <c r="B47" s="418" t="s">
        <v>336</v>
      </c>
      <c r="C47" s="387" t="s">
        <v>337</v>
      </c>
      <c r="D47" s="391" t="s">
        <v>338</v>
      </c>
      <c r="E47" s="365">
        <v>43447</v>
      </c>
      <c r="F47" s="365">
        <v>44622</v>
      </c>
      <c r="G47" s="365"/>
      <c r="H47" s="359" t="s">
        <v>58</v>
      </c>
      <c r="I47" s="359" t="s">
        <v>58</v>
      </c>
      <c r="J47" s="359" t="s">
        <v>58</v>
      </c>
      <c r="K47" s="359" t="s">
        <v>58</v>
      </c>
      <c r="L47" s="359" t="str">
        <f>VLOOKUP($H47,Scoring!$A$4:$F$8, MATCH(I47, Scoring!$B$3:$F$3,0)+1,FALSE)</f>
        <v>Low</v>
      </c>
      <c r="M47" s="359" t="str">
        <f>VLOOKUP($H47,Scoring!$A$4:$F$8, MATCH(J47, Scoring!$B$3:$F$3,0)+1,FALSE)</f>
        <v>Low</v>
      </c>
      <c r="N47" s="359" t="str">
        <f>VLOOKUP($H47,Scoring!$A$4:$F$8, MATCH(K47, Scoring!$B$3:$F$3,0)+1,FALSE)</f>
        <v>Low</v>
      </c>
      <c r="O47" s="359" t="s">
        <v>174</v>
      </c>
      <c r="P47" s="359" t="s">
        <v>239</v>
      </c>
      <c r="Q47" s="359" t="s">
        <v>62</v>
      </c>
      <c r="R47" s="359" t="s">
        <v>73</v>
      </c>
      <c r="S47" s="366" t="s">
        <v>339</v>
      </c>
      <c r="T47" s="17" t="s">
        <v>340</v>
      </c>
      <c r="U47" s="37">
        <v>28160</v>
      </c>
      <c r="V47" s="37">
        <v>0</v>
      </c>
      <c r="W47" s="37"/>
      <c r="X47" s="37">
        <v>56320</v>
      </c>
      <c r="Y47" s="111" t="s">
        <v>227</v>
      </c>
      <c r="Z47" s="367" t="s">
        <v>66</v>
      </c>
      <c r="AA47" s="367" t="s">
        <v>107</v>
      </c>
      <c r="AB47" s="395"/>
      <c r="AC47" s="368">
        <v>0.15</v>
      </c>
      <c r="AD47" s="367" t="str">
        <f t="shared" si="8"/>
        <v>.5</v>
      </c>
      <c r="AE47" s="369">
        <f t="shared" si="18"/>
        <v>28160</v>
      </c>
      <c r="AF47" s="359" t="s">
        <v>58</v>
      </c>
      <c r="AG47" s="374">
        <f t="shared" si="30"/>
        <v>7.4999999999999997E-2</v>
      </c>
      <c r="AH47" s="370">
        <f t="shared" si="31"/>
        <v>4224</v>
      </c>
      <c r="AI47" s="359" t="s">
        <v>58</v>
      </c>
      <c r="AJ47" s="359" t="s">
        <v>239</v>
      </c>
      <c r="AK47" s="18"/>
      <c r="AL47" s="42"/>
      <c r="AM47" s="37"/>
      <c r="AN47" s="37"/>
      <c r="AO47" s="37"/>
      <c r="AP47" s="37"/>
      <c r="AQ47" s="18"/>
      <c r="AR47" s="92"/>
      <c r="AS47" s="92"/>
      <c r="AT47" s="50"/>
      <c r="AU47" s="50"/>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row>
    <row r="48" spans="1:235" s="46" customFormat="1" ht="47.45" customHeight="1" thickTop="1" thickBot="1">
      <c r="A48" s="394" t="s">
        <v>341</v>
      </c>
      <c r="B48" s="418" t="s">
        <v>255</v>
      </c>
      <c r="C48" s="387" t="s">
        <v>342</v>
      </c>
      <c r="D48" s="391" t="s">
        <v>343</v>
      </c>
      <c r="E48" s="365">
        <v>43327</v>
      </c>
      <c r="F48" s="365">
        <v>44622</v>
      </c>
      <c r="G48" s="365"/>
      <c r="H48" s="359" t="s">
        <v>58</v>
      </c>
      <c r="I48" s="359" t="s">
        <v>57</v>
      </c>
      <c r="J48" s="359" t="s">
        <v>57</v>
      </c>
      <c r="K48" s="359" t="s">
        <v>59</v>
      </c>
      <c r="L48" s="359" t="str">
        <f>VLOOKUP($H48,Scoring!$A$4:$F$8, MATCH(I48, Scoring!$B$3:$F$3,0)+1,FALSE)</f>
        <v>Moderate</v>
      </c>
      <c r="M48" s="359" t="str">
        <f>VLOOKUP($H48,Scoring!$A$4:$F$8, MATCH(J48, Scoring!$B$3:$F$3,0)+1,FALSE)</f>
        <v>Moderate</v>
      </c>
      <c r="N48" s="359" t="str">
        <f>VLOOKUP($H48,Scoring!$A$4:$F$8, MATCH(K48, Scoring!$B$3:$F$3,0)+1,FALSE)</f>
        <v>Moderate</v>
      </c>
      <c r="O48" s="359" t="s">
        <v>174</v>
      </c>
      <c r="P48" s="359" t="s">
        <v>61</v>
      </c>
      <c r="Q48" s="359" t="s">
        <v>62</v>
      </c>
      <c r="R48" s="359" t="s">
        <v>344</v>
      </c>
      <c r="S48" s="366" t="s">
        <v>345</v>
      </c>
      <c r="T48" s="17" t="s">
        <v>346</v>
      </c>
      <c r="U48" s="37">
        <v>192640</v>
      </c>
      <c r="V48" s="37">
        <v>192640</v>
      </c>
      <c r="W48" s="37"/>
      <c r="X48" s="37">
        <v>417920</v>
      </c>
      <c r="Y48" s="111" t="s">
        <v>76</v>
      </c>
      <c r="Z48" s="367" t="s">
        <v>76</v>
      </c>
      <c r="AA48" s="367" t="s">
        <v>178</v>
      </c>
      <c r="AB48" s="400"/>
      <c r="AC48" s="368">
        <v>0.15</v>
      </c>
      <c r="AD48" s="367" t="str">
        <f t="shared" si="8"/>
        <v>2</v>
      </c>
      <c r="AE48" s="369">
        <f t="shared" si="18"/>
        <v>192640</v>
      </c>
      <c r="AF48" s="359" t="s">
        <v>58</v>
      </c>
      <c r="AG48" s="374">
        <f t="shared" si="30"/>
        <v>0.3</v>
      </c>
      <c r="AH48" s="370">
        <f t="shared" si="31"/>
        <v>28896</v>
      </c>
      <c r="AI48" s="359" t="s">
        <v>58</v>
      </c>
      <c r="AJ48" s="359" t="s">
        <v>235</v>
      </c>
      <c r="AK48" s="16"/>
      <c r="AL48" s="42"/>
      <c r="AM48" s="37"/>
      <c r="AN48" s="37"/>
      <c r="AO48" s="37"/>
      <c r="AP48" s="37"/>
      <c r="AQ48" s="16"/>
      <c r="AR48" s="92"/>
      <c r="AS48" s="92"/>
      <c r="AT48" s="50"/>
      <c r="AU48" s="50"/>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row>
    <row r="49" spans="1:235" s="46" customFormat="1" ht="121.5" thickTop="1" thickBot="1">
      <c r="A49" s="394" t="s">
        <v>347</v>
      </c>
      <c r="B49" s="418" t="s">
        <v>318</v>
      </c>
      <c r="C49" s="180" t="s">
        <v>348</v>
      </c>
      <c r="D49" s="391" t="s">
        <v>349</v>
      </c>
      <c r="E49" s="365">
        <v>44613</v>
      </c>
      <c r="F49" s="365">
        <v>44622</v>
      </c>
      <c r="G49" s="365"/>
      <c r="H49" s="359" t="s">
        <v>59</v>
      </c>
      <c r="I49" s="359" t="s">
        <v>59</v>
      </c>
      <c r="J49" s="359" t="s">
        <v>59</v>
      </c>
      <c r="K49" s="359" t="s">
        <v>58</v>
      </c>
      <c r="L49" s="359" t="str">
        <f>VLOOKUP($H49,Scoring!$A$4:$F$8, MATCH(I49, Scoring!$B$3:$F$3,0)+1,FALSE)</f>
        <v>Moderate</v>
      </c>
      <c r="M49" s="359" t="str">
        <f>VLOOKUP($H49,Scoring!$A$4:$F$8, MATCH(J49, Scoring!$B$3:$F$3,0)+1,FALSE)</f>
        <v>Moderate</v>
      </c>
      <c r="N49" s="359" t="str">
        <f>VLOOKUP($H49,Scoring!$A$4:$F$8, MATCH(K49, Scoring!$B$3:$F$3,0)+1,FALSE)</f>
        <v>Moderate</v>
      </c>
      <c r="O49" s="359" t="s">
        <v>60</v>
      </c>
      <c r="P49" s="359" t="s">
        <v>61</v>
      </c>
      <c r="Q49" s="359" t="s">
        <v>62</v>
      </c>
      <c r="R49" s="359" t="s">
        <v>350</v>
      </c>
      <c r="S49" s="366" t="s">
        <v>351</v>
      </c>
      <c r="T49" s="16" t="s">
        <v>352</v>
      </c>
      <c r="U49" s="182">
        <v>98560</v>
      </c>
      <c r="V49" s="182">
        <v>49280</v>
      </c>
      <c r="W49" s="182"/>
      <c r="X49" s="182">
        <v>197120</v>
      </c>
      <c r="Y49" s="111" t="s">
        <v>107</v>
      </c>
      <c r="Z49" s="367" t="s">
        <v>227</v>
      </c>
      <c r="AA49" s="367" t="s">
        <v>76</v>
      </c>
      <c r="AB49" s="366"/>
      <c r="AC49" s="368">
        <v>0.1</v>
      </c>
      <c r="AD49" s="367" t="str">
        <f t="shared" si="8"/>
        <v>1</v>
      </c>
      <c r="AE49" s="369">
        <f t="shared" si="18"/>
        <v>98560</v>
      </c>
      <c r="AF49" s="359" t="s">
        <v>58</v>
      </c>
      <c r="AG49" s="374">
        <f t="shared" si="30"/>
        <v>0.1</v>
      </c>
      <c r="AH49" s="370">
        <f t="shared" si="31"/>
        <v>9856</v>
      </c>
      <c r="AI49" s="359" t="s">
        <v>58</v>
      </c>
      <c r="AJ49" s="359"/>
      <c r="AK49" s="16"/>
      <c r="AL49" s="42"/>
      <c r="AM49" s="37"/>
      <c r="AN49" s="37"/>
      <c r="AO49" s="37"/>
      <c r="AP49" s="37"/>
      <c r="AQ49" s="16"/>
      <c r="AR49" s="92"/>
      <c r="AS49" s="92"/>
      <c r="AT49" s="50"/>
      <c r="AU49" s="50"/>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row>
    <row r="50" spans="1:235" s="41" customFormat="1" ht="93.75" customHeight="1" thickTop="1" thickBot="1">
      <c r="A50" s="435" t="s">
        <v>353</v>
      </c>
      <c r="B50" s="418" t="s">
        <v>354</v>
      </c>
      <c r="C50" s="180" t="s">
        <v>355</v>
      </c>
      <c r="D50" s="391" t="s">
        <v>356</v>
      </c>
      <c r="E50" s="365">
        <v>44211</v>
      </c>
      <c r="F50" s="365">
        <v>44600</v>
      </c>
      <c r="G50" s="365"/>
      <c r="H50" s="245" t="s">
        <v>59</v>
      </c>
      <c r="I50" s="359" t="s">
        <v>58</v>
      </c>
      <c r="J50" s="359" t="s">
        <v>58</v>
      </c>
      <c r="K50" s="359" t="s">
        <v>58</v>
      </c>
      <c r="L50" s="359" t="str">
        <f>VLOOKUP($H50,Scoring!$A$4:$F$8, MATCH(I50, Scoring!$B$3:$F$3,0)+1,FALSE)</f>
        <v>Moderate</v>
      </c>
      <c r="M50" s="359" t="str">
        <f>VLOOKUP($H50,Scoring!$A$4:$F$8, MATCH(J50, Scoring!$B$3:$F$3,0)+1,FALSE)</f>
        <v>Moderate</v>
      </c>
      <c r="N50" s="359" t="str">
        <f>VLOOKUP($H50,Scoring!$A$4:$F$8, MATCH(K50, Scoring!$B$3:$F$3,0)+1,FALSE)</f>
        <v>Moderate</v>
      </c>
      <c r="O50" s="359" t="s">
        <v>60</v>
      </c>
      <c r="P50" s="359" t="s">
        <v>357</v>
      </c>
      <c r="Q50" s="359" t="s">
        <v>62</v>
      </c>
      <c r="R50" s="359" t="s">
        <v>358</v>
      </c>
      <c r="S50" s="366" t="s">
        <v>359</v>
      </c>
      <c r="T50" s="16" t="s">
        <v>360</v>
      </c>
      <c r="U50" s="182">
        <v>35000</v>
      </c>
      <c r="V50" s="182">
        <v>32000</v>
      </c>
      <c r="W50" s="182"/>
      <c r="X50" s="182">
        <v>40000</v>
      </c>
      <c r="Y50" s="111" t="s">
        <v>66</v>
      </c>
      <c r="Z50" s="367" t="s">
        <v>66</v>
      </c>
      <c r="AA50" s="257" t="s">
        <v>107</v>
      </c>
      <c r="AB50" s="436"/>
      <c r="AC50" s="368">
        <v>0</v>
      </c>
      <c r="AD50" s="367" t="str">
        <f t="shared" si="8"/>
        <v>0</v>
      </c>
      <c r="AE50" s="369">
        <f t="shared" si="18"/>
        <v>35000</v>
      </c>
      <c r="AF50" s="359" t="s">
        <v>58</v>
      </c>
      <c r="AG50" s="374">
        <f t="shared" si="30"/>
        <v>0</v>
      </c>
      <c r="AH50" s="370">
        <f t="shared" si="31"/>
        <v>0</v>
      </c>
      <c r="AI50" s="359" t="s">
        <v>58</v>
      </c>
      <c r="AJ50" s="71" t="s">
        <v>357</v>
      </c>
      <c r="AK50" s="72"/>
      <c r="AL50" s="73"/>
      <c r="AM50" s="70"/>
      <c r="AN50" s="70"/>
      <c r="AO50" s="70"/>
      <c r="AP50" s="70"/>
      <c r="AQ50" s="72"/>
      <c r="AR50" s="18"/>
      <c r="AS50" s="18"/>
      <c r="AT50" s="29"/>
      <c r="AU50" s="29"/>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row>
    <row r="51" spans="1:235" s="41" customFormat="1" ht="80.25" customHeight="1" thickTop="1" thickBot="1">
      <c r="A51" s="435" t="s">
        <v>361</v>
      </c>
      <c r="B51" s="418" t="s">
        <v>354</v>
      </c>
      <c r="C51" s="180" t="s">
        <v>362</v>
      </c>
      <c r="D51" s="391" t="s">
        <v>363</v>
      </c>
      <c r="E51" s="365">
        <v>44211</v>
      </c>
      <c r="F51" s="365">
        <v>44600</v>
      </c>
      <c r="G51" s="365"/>
      <c r="H51" s="245" t="s">
        <v>59</v>
      </c>
      <c r="I51" s="359" t="s">
        <v>58</v>
      </c>
      <c r="J51" s="359" t="s">
        <v>58</v>
      </c>
      <c r="K51" s="359" t="s">
        <v>58</v>
      </c>
      <c r="L51" s="359" t="str">
        <f>VLOOKUP($H51,Scoring!$A$4:$F$8, MATCH(I51, Scoring!$B$3:$F$3,0)+1,FALSE)</f>
        <v>Moderate</v>
      </c>
      <c r="M51" s="359" t="str">
        <f>VLOOKUP($H51,Scoring!$A$4:$F$8, MATCH(J51, Scoring!$B$3:$F$3,0)+1,FALSE)</f>
        <v>Moderate</v>
      </c>
      <c r="N51" s="359" t="str">
        <f>VLOOKUP($H51,Scoring!$A$4:$F$8, MATCH(K51, Scoring!$B$3:$F$3,0)+1,FALSE)</f>
        <v>Moderate</v>
      </c>
      <c r="O51" s="359" t="s">
        <v>60</v>
      </c>
      <c r="P51" s="359" t="s">
        <v>357</v>
      </c>
      <c r="Q51" s="359" t="s">
        <v>62</v>
      </c>
      <c r="R51" s="359" t="s">
        <v>358</v>
      </c>
      <c r="S51" s="366" t="s">
        <v>364</v>
      </c>
      <c r="T51" s="16" t="s">
        <v>365</v>
      </c>
      <c r="U51" s="182">
        <v>50000</v>
      </c>
      <c r="V51" s="182">
        <v>45000</v>
      </c>
      <c r="W51" s="182"/>
      <c r="X51" s="182">
        <v>55000</v>
      </c>
      <c r="Y51" s="111" t="s">
        <v>66</v>
      </c>
      <c r="Z51" s="367" t="s">
        <v>66</v>
      </c>
      <c r="AA51" s="257" t="s">
        <v>107</v>
      </c>
      <c r="AB51" s="400"/>
      <c r="AC51" s="368">
        <v>0.15</v>
      </c>
      <c r="AD51" s="367" t="str">
        <f t="shared" si="8"/>
        <v>0</v>
      </c>
      <c r="AE51" s="369">
        <f t="shared" si="18"/>
        <v>50000</v>
      </c>
      <c r="AF51" s="359" t="s">
        <v>58</v>
      </c>
      <c r="AG51" s="374">
        <f t="shared" si="30"/>
        <v>0</v>
      </c>
      <c r="AH51" s="370">
        <f t="shared" si="31"/>
        <v>7500</v>
      </c>
      <c r="AI51" s="359" t="s">
        <v>58</v>
      </c>
      <c r="AJ51" s="71" t="s">
        <v>357</v>
      </c>
      <c r="AK51" s="72"/>
      <c r="AL51" s="73"/>
      <c r="AM51" s="70"/>
      <c r="AN51" s="70"/>
      <c r="AO51" s="70"/>
      <c r="AP51" s="70"/>
      <c r="AQ51" s="72"/>
      <c r="AR51" s="18"/>
      <c r="AS51" s="18"/>
      <c r="AT51" s="29"/>
      <c r="AU51" s="29"/>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row>
    <row r="52" spans="1:235" s="41" customFormat="1" ht="72.75" customHeight="1" thickTop="1" thickBot="1">
      <c r="A52" s="435" t="s">
        <v>366</v>
      </c>
      <c r="B52" s="418" t="s">
        <v>367</v>
      </c>
      <c r="C52" s="387" t="s">
        <v>368</v>
      </c>
      <c r="D52" s="391" t="s">
        <v>369</v>
      </c>
      <c r="E52" s="365">
        <v>44211</v>
      </c>
      <c r="F52" s="365">
        <v>44585</v>
      </c>
      <c r="G52" s="365"/>
      <c r="H52" s="359" t="s">
        <v>59</v>
      </c>
      <c r="I52" s="359" t="s">
        <v>82</v>
      </c>
      <c r="J52" s="359" t="s">
        <v>58</v>
      </c>
      <c r="K52" s="359" t="s">
        <v>59</v>
      </c>
      <c r="L52" s="359" t="str">
        <f>VLOOKUP($H52,Scoring!$A$4:$F$8, MATCH(I52, Scoring!$B$3:$F$3,0)+1,FALSE)</f>
        <v>Low</v>
      </c>
      <c r="M52" s="359" t="str">
        <f>VLOOKUP($H52,Scoring!$A$4:$F$8, MATCH(J52, Scoring!$B$3:$F$3,0)+1,FALSE)</f>
        <v>Moderate</v>
      </c>
      <c r="N52" s="359" t="str">
        <f>VLOOKUP($H52,Scoring!$A$4:$F$8, MATCH(K52, Scoring!$B$3:$F$3,0)+1,FALSE)</f>
        <v>Moderate</v>
      </c>
      <c r="O52" s="359" t="s">
        <v>370</v>
      </c>
      <c r="P52" s="359" t="s">
        <v>68</v>
      </c>
      <c r="Q52" s="359" t="s">
        <v>62</v>
      </c>
      <c r="R52" s="359" t="s">
        <v>314</v>
      </c>
      <c r="S52" s="366" t="s">
        <v>371</v>
      </c>
      <c r="T52" s="16" t="s">
        <v>372</v>
      </c>
      <c r="U52" s="37">
        <v>0</v>
      </c>
      <c r="V52" s="37"/>
      <c r="W52" s="37"/>
      <c r="X52" s="37"/>
      <c r="Y52" s="111" t="s">
        <v>66</v>
      </c>
      <c r="Z52" s="367" t="s">
        <v>66</v>
      </c>
      <c r="AA52" s="367" t="s">
        <v>107</v>
      </c>
      <c r="AB52" s="395"/>
      <c r="AC52" s="368">
        <v>0.15</v>
      </c>
      <c r="AD52" s="367" t="str">
        <f t="shared" si="8"/>
        <v>0</v>
      </c>
      <c r="AE52" s="369">
        <f t="shared" si="18"/>
        <v>0</v>
      </c>
      <c r="AF52" s="359" t="s">
        <v>58</v>
      </c>
      <c r="AG52" s="374">
        <f t="shared" si="30"/>
        <v>0</v>
      </c>
      <c r="AH52" s="370">
        <f t="shared" si="31"/>
        <v>0</v>
      </c>
      <c r="AI52" s="359" t="s">
        <v>58</v>
      </c>
      <c r="AJ52" s="71" t="s">
        <v>235</v>
      </c>
      <c r="AK52" s="72"/>
      <c r="AL52" s="73">
        <v>1000</v>
      </c>
      <c r="AM52" s="70">
        <v>1000</v>
      </c>
      <c r="AN52" s="70">
        <v>1000</v>
      </c>
      <c r="AO52" s="70">
        <v>1000</v>
      </c>
      <c r="AP52" s="70">
        <v>1000</v>
      </c>
      <c r="AQ52" s="72"/>
      <c r="AR52" s="18"/>
      <c r="AS52" s="18"/>
      <c r="AT52" s="29"/>
      <c r="AU52" s="29"/>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row>
    <row r="53" spans="1:235" s="41" customFormat="1" ht="177" customHeight="1" thickTop="1" thickBot="1">
      <c r="A53" s="435" t="s">
        <v>373</v>
      </c>
      <c r="B53" s="418" t="s">
        <v>367</v>
      </c>
      <c r="C53" s="387" t="s">
        <v>374</v>
      </c>
      <c r="D53" s="391" t="s">
        <v>375</v>
      </c>
      <c r="E53" s="365">
        <v>44211</v>
      </c>
      <c r="F53" s="365">
        <v>44735</v>
      </c>
      <c r="G53" s="365"/>
      <c r="H53" s="359" t="s">
        <v>58</v>
      </c>
      <c r="I53" s="359" t="s">
        <v>126</v>
      </c>
      <c r="J53" s="359" t="s">
        <v>57</v>
      </c>
      <c r="K53" s="359" t="s">
        <v>59</v>
      </c>
      <c r="L53" s="359" t="str">
        <f>VLOOKUP($H53,Scoring!$A$4:$F$8, MATCH(I53, Scoring!$B$3:$F$3,0)+1,FALSE)</f>
        <v>Low</v>
      </c>
      <c r="M53" s="359" t="str">
        <f>VLOOKUP($H53,Scoring!$A$4:$F$8, MATCH(J53, Scoring!$B$3:$F$3,0)+1,FALSE)</f>
        <v>Moderate</v>
      </c>
      <c r="N53" s="359" t="str">
        <f>VLOOKUP($H53,Scoring!$A$4:$F$8, MATCH(K53, Scoring!$B$3:$F$3,0)+1,FALSE)</f>
        <v>Moderate</v>
      </c>
      <c r="O53" s="359" t="s">
        <v>370</v>
      </c>
      <c r="P53" s="359" t="s">
        <v>68</v>
      </c>
      <c r="Q53" s="359" t="s">
        <v>62</v>
      </c>
      <c r="R53" s="359" t="s">
        <v>376</v>
      </c>
      <c r="S53" s="366" t="s">
        <v>377</v>
      </c>
      <c r="T53" s="16" t="s">
        <v>378</v>
      </c>
      <c r="U53" s="37">
        <v>270761</v>
      </c>
      <c r="V53" s="37">
        <v>216808</v>
      </c>
      <c r="W53" s="37"/>
      <c r="X53" s="37">
        <v>382900</v>
      </c>
      <c r="Y53" s="111" t="s">
        <v>227</v>
      </c>
      <c r="Z53" s="367" t="s">
        <v>66</v>
      </c>
      <c r="AA53" s="367" t="s">
        <v>107</v>
      </c>
      <c r="AB53" s="400"/>
      <c r="AC53" s="368">
        <v>0.08</v>
      </c>
      <c r="AD53" s="367" t="str">
        <f t="shared" si="8"/>
        <v>.5</v>
      </c>
      <c r="AE53" s="369">
        <f t="shared" si="18"/>
        <v>270761</v>
      </c>
      <c r="AF53" s="359" t="s">
        <v>58</v>
      </c>
      <c r="AG53" s="374">
        <f t="shared" si="30"/>
        <v>0.04</v>
      </c>
      <c r="AH53" s="370">
        <f t="shared" si="31"/>
        <v>21660.880000000001</v>
      </c>
      <c r="AI53" s="359" t="s">
        <v>58</v>
      </c>
      <c r="AJ53" s="71" t="s">
        <v>235</v>
      </c>
      <c r="AK53" s="72"/>
      <c r="AL53" s="73"/>
      <c r="AM53" s="70"/>
      <c r="AN53" s="70"/>
      <c r="AO53" s="70"/>
      <c r="AP53" s="70"/>
      <c r="AQ53" s="72"/>
      <c r="AR53" s="18"/>
      <c r="AS53" s="18"/>
      <c r="AT53" s="29"/>
      <c r="AU53" s="29"/>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row>
    <row r="54" spans="1:235" s="41" customFormat="1" ht="47.45" customHeight="1" thickTop="1" thickBot="1">
      <c r="A54" s="435" t="s">
        <v>379</v>
      </c>
      <c r="B54" s="418" t="s">
        <v>367</v>
      </c>
      <c r="C54" s="123" t="s">
        <v>380</v>
      </c>
      <c r="D54" s="391" t="s">
        <v>381</v>
      </c>
      <c r="E54" s="365">
        <v>44211</v>
      </c>
      <c r="F54" s="365">
        <v>44735</v>
      </c>
      <c r="G54" s="365"/>
      <c r="H54" s="359" t="s">
        <v>58</v>
      </c>
      <c r="I54" s="359" t="s">
        <v>126</v>
      </c>
      <c r="J54" s="359" t="s">
        <v>126</v>
      </c>
      <c r="K54" s="359" t="s">
        <v>57</v>
      </c>
      <c r="L54" s="359" t="str">
        <f>VLOOKUP($H54,Scoring!$A$4:$F$8, MATCH(I54, Scoring!$B$3:$F$3,0)+1,FALSE)</f>
        <v>Low</v>
      </c>
      <c r="M54" s="359" t="str">
        <f>VLOOKUP($H54,Scoring!$A$4:$F$8, MATCH(J54, Scoring!$B$3:$F$3,0)+1,FALSE)</f>
        <v>Low</v>
      </c>
      <c r="N54" s="359" t="str">
        <f>VLOOKUP($H54,Scoring!$A$4:$F$8, MATCH(K54, Scoring!$B$3:$F$3,0)+1,FALSE)</f>
        <v>Moderate</v>
      </c>
      <c r="O54" s="359" t="s">
        <v>370</v>
      </c>
      <c r="P54" s="359" t="s">
        <v>68</v>
      </c>
      <c r="Q54" s="359" t="s">
        <v>62</v>
      </c>
      <c r="R54" s="359" t="s">
        <v>376</v>
      </c>
      <c r="S54" s="366" t="s">
        <v>382</v>
      </c>
      <c r="T54" s="16" t="s">
        <v>383</v>
      </c>
      <c r="U54" s="37">
        <v>0</v>
      </c>
      <c r="V54" s="37"/>
      <c r="W54" s="70"/>
      <c r="X54" s="70"/>
      <c r="Y54" s="111" t="s">
        <v>66</v>
      </c>
      <c r="Z54" s="257"/>
      <c r="AA54" s="257"/>
      <c r="AB54" s="400"/>
      <c r="AC54" s="368">
        <v>0.03</v>
      </c>
      <c r="AD54" s="367" t="str">
        <f t="shared" si="8"/>
        <v>0</v>
      </c>
      <c r="AE54" s="369">
        <f t="shared" si="18"/>
        <v>0</v>
      </c>
      <c r="AF54" s="359" t="s">
        <v>57</v>
      </c>
      <c r="AG54" s="374">
        <f t="shared" si="30"/>
        <v>0</v>
      </c>
      <c r="AH54" s="370">
        <f t="shared" si="31"/>
        <v>0</v>
      </c>
      <c r="AI54" s="359" t="s">
        <v>58</v>
      </c>
      <c r="AJ54" s="71" t="s">
        <v>235</v>
      </c>
      <c r="AK54" s="72"/>
      <c r="AL54" s="73"/>
      <c r="AM54" s="70"/>
      <c r="AN54" s="70"/>
      <c r="AO54" s="70"/>
      <c r="AP54" s="70"/>
      <c r="AQ54" s="72"/>
      <c r="AR54" s="18"/>
      <c r="AS54" s="18"/>
      <c r="AT54" s="29"/>
      <c r="AU54" s="29"/>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row>
    <row r="55" spans="1:235" s="41" customFormat="1" ht="62.25" customHeight="1" thickTop="1" thickBot="1">
      <c r="A55" s="435" t="s">
        <v>384</v>
      </c>
      <c r="B55" s="236" t="s">
        <v>367</v>
      </c>
      <c r="C55" s="123" t="s">
        <v>385</v>
      </c>
      <c r="D55" s="391" t="s">
        <v>386</v>
      </c>
      <c r="E55" s="365">
        <v>44211</v>
      </c>
      <c r="F55" s="365">
        <v>44586</v>
      </c>
      <c r="G55" s="365"/>
      <c r="H55" s="359" t="s">
        <v>58</v>
      </c>
      <c r="I55" s="359" t="s">
        <v>57</v>
      </c>
      <c r="J55" s="359" t="s">
        <v>231</v>
      </c>
      <c r="K55" s="359" t="s">
        <v>231</v>
      </c>
      <c r="L55" s="359" t="str">
        <f>VLOOKUP($H55,Scoring!$A$4:$F$8, MATCH(I55, Scoring!$B$3:$F$3,0)+1,FALSE)</f>
        <v>Moderate</v>
      </c>
      <c r="M55" s="359" t="str">
        <f>VLOOKUP($H55,Scoring!$A$4:$F$8, MATCH(J55, Scoring!$B$3:$F$3,0)+1,FALSE)</f>
        <v>Moderate</v>
      </c>
      <c r="N55" s="359" t="str">
        <f>VLOOKUP($H55,Scoring!$A$4:$F$8, MATCH(K55, Scoring!$B$3:$F$3,0)+1,FALSE)</f>
        <v>Moderate</v>
      </c>
      <c r="O55" s="359" t="s">
        <v>370</v>
      </c>
      <c r="P55" s="359" t="s">
        <v>68</v>
      </c>
      <c r="Q55" s="359" t="s">
        <v>62</v>
      </c>
      <c r="R55" s="359" t="s">
        <v>376</v>
      </c>
      <c r="S55" s="366" t="s">
        <v>387</v>
      </c>
      <c r="T55" s="16" t="s">
        <v>388</v>
      </c>
      <c r="U55" s="37">
        <v>0</v>
      </c>
      <c r="V55" s="37"/>
      <c r="W55" s="70"/>
      <c r="X55" s="70"/>
      <c r="Y55" s="111" t="s">
        <v>66</v>
      </c>
      <c r="Z55" s="257"/>
      <c r="AA55" s="257"/>
      <c r="AB55" s="400"/>
      <c r="AC55" s="368">
        <v>0.03</v>
      </c>
      <c r="AD55" s="367" t="str">
        <f t="shared" si="8"/>
        <v>0</v>
      </c>
      <c r="AE55" s="369">
        <f t="shared" si="18"/>
        <v>0</v>
      </c>
      <c r="AF55" s="359" t="s">
        <v>57</v>
      </c>
      <c r="AG55" s="374">
        <f t="shared" si="30"/>
        <v>0</v>
      </c>
      <c r="AH55" s="370">
        <f t="shared" si="31"/>
        <v>0</v>
      </c>
      <c r="AI55" s="359" t="s">
        <v>58</v>
      </c>
      <c r="AJ55" s="71" t="s">
        <v>235</v>
      </c>
      <c r="AK55" s="72"/>
      <c r="AL55" s="73"/>
      <c r="AM55" s="70"/>
      <c r="AN55" s="70"/>
      <c r="AO55" s="70"/>
      <c r="AP55" s="70"/>
      <c r="AQ55" s="72"/>
      <c r="AR55" s="18"/>
      <c r="AS55" s="18"/>
      <c r="AT55" s="29"/>
      <c r="AU55" s="29"/>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row>
    <row r="56" spans="1:235" s="46" customFormat="1" ht="77.25" customHeight="1" thickTop="1" thickBot="1">
      <c r="A56" s="435" t="s">
        <v>389</v>
      </c>
      <c r="B56" s="418" t="s">
        <v>367</v>
      </c>
      <c r="C56" s="387" t="s">
        <v>390</v>
      </c>
      <c r="D56" s="359" t="s">
        <v>391</v>
      </c>
      <c r="E56" s="365">
        <v>43447</v>
      </c>
      <c r="F56" s="365">
        <v>44586</v>
      </c>
      <c r="G56" s="365"/>
      <c r="H56" s="359" t="s">
        <v>58</v>
      </c>
      <c r="I56" s="359" t="s">
        <v>58</v>
      </c>
      <c r="J56" s="359" t="s">
        <v>58</v>
      </c>
      <c r="K56" s="359" t="s">
        <v>59</v>
      </c>
      <c r="L56" s="359" t="str">
        <f>VLOOKUP($H56,Scoring!$A$4:$F$8, MATCH(I56, Scoring!$B$3:$F$3,0)+1,FALSE)</f>
        <v>Low</v>
      </c>
      <c r="M56" s="359" t="str">
        <f>VLOOKUP($H56,Scoring!$A$4:$F$8, MATCH(J56, Scoring!$B$3:$F$3,0)+1,FALSE)</f>
        <v>Low</v>
      </c>
      <c r="N56" s="359" t="str">
        <f>VLOOKUP($H56,Scoring!$A$4:$F$8, MATCH(K56, Scoring!$B$3:$F$3,0)+1,FALSE)</f>
        <v>Moderate</v>
      </c>
      <c r="O56" s="359" t="s">
        <v>370</v>
      </c>
      <c r="P56" s="359" t="s">
        <v>68</v>
      </c>
      <c r="Q56" s="359" t="s">
        <v>62</v>
      </c>
      <c r="R56" s="359" t="s">
        <v>73</v>
      </c>
      <c r="S56" s="366" t="s">
        <v>392</v>
      </c>
      <c r="T56" s="16" t="s">
        <v>393</v>
      </c>
      <c r="U56" s="37">
        <v>2800</v>
      </c>
      <c r="V56" s="37">
        <v>2800</v>
      </c>
      <c r="W56" s="37"/>
      <c r="X56" s="37">
        <v>20360</v>
      </c>
      <c r="Y56" s="111" t="s">
        <v>66</v>
      </c>
      <c r="Z56" s="367" t="s">
        <v>66</v>
      </c>
      <c r="AA56" s="367" t="s">
        <v>66</v>
      </c>
      <c r="AB56" s="395"/>
      <c r="AC56" s="368">
        <v>0.25</v>
      </c>
      <c r="AD56" s="367" t="str">
        <f t="shared" si="8"/>
        <v>0</v>
      </c>
      <c r="AE56" s="369">
        <f t="shared" si="18"/>
        <v>2800</v>
      </c>
      <c r="AF56" s="359" t="s">
        <v>58</v>
      </c>
      <c r="AG56" s="374">
        <f t="shared" si="30"/>
        <v>0</v>
      </c>
      <c r="AH56" s="370">
        <f t="shared" si="31"/>
        <v>700</v>
      </c>
      <c r="AI56" s="359" t="s">
        <v>58</v>
      </c>
      <c r="AJ56" s="359" t="s">
        <v>235</v>
      </c>
      <c r="AK56" s="23"/>
      <c r="AL56" s="42"/>
      <c r="AM56" s="37"/>
      <c r="AN56" s="37"/>
      <c r="AO56" s="37"/>
      <c r="AP56" s="37"/>
      <c r="AQ56" s="23"/>
      <c r="AR56" s="92"/>
      <c r="AS56" s="92"/>
      <c r="AT56" s="50"/>
      <c r="AU56" s="50"/>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row>
    <row r="57" spans="1:235" s="46" customFormat="1" ht="47.45" customHeight="1" thickTop="1" thickBot="1">
      <c r="A57" s="437" t="s">
        <v>394</v>
      </c>
      <c r="B57" s="409" t="s">
        <v>367</v>
      </c>
      <c r="C57" s="410" t="s">
        <v>395</v>
      </c>
      <c r="D57" s="359" t="s">
        <v>396</v>
      </c>
      <c r="E57" s="365">
        <v>43447</v>
      </c>
      <c r="F57" s="365">
        <v>44586</v>
      </c>
      <c r="G57" s="365"/>
      <c r="H57" s="359" t="s">
        <v>58</v>
      </c>
      <c r="I57" s="359" t="s">
        <v>58</v>
      </c>
      <c r="J57" s="359" t="s">
        <v>59</v>
      </c>
      <c r="K57" s="359" t="s">
        <v>58</v>
      </c>
      <c r="L57" s="359" t="str">
        <f>VLOOKUP($H57,Scoring!$A$4:$F$8, MATCH(I57, Scoring!$B$3:$F$3,0)+1,FALSE)</f>
        <v>Low</v>
      </c>
      <c r="M57" s="359" t="str">
        <f>VLOOKUP($H57,Scoring!$A$4:$F$8, MATCH(J57, Scoring!$B$3:$F$3,0)+1,FALSE)</f>
        <v>Moderate</v>
      </c>
      <c r="N57" s="359" t="str">
        <f>VLOOKUP($H57,Scoring!$A$4:$F$8, MATCH(K57, Scoring!$B$3:$F$3,0)+1,FALSE)</f>
        <v>Low</v>
      </c>
      <c r="O57" s="359" t="s">
        <v>370</v>
      </c>
      <c r="P57" s="359" t="s">
        <v>68</v>
      </c>
      <c r="Q57" s="359" t="s">
        <v>62</v>
      </c>
      <c r="R57" s="359" t="s">
        <v>73</v>
      </c>
      <c r="S57" s="366" t="s">
        <v>397</v>
      </c>
      <c r="T57" s="16" t="s">
        <v>398</v>
      </c>
      <c r="U57" s="177">
        <v>0</v>
      </c>
      <c r="V57" s="37"/>
      <c r="W57" s="37"/>
      <c r="X57" s="37"/>
      <c r="Y57" s="111" t="s">
        <v>66</v>
      </c>
      <c r="Z57" s="367" t="s">
        <v>66</v>
      </c>
      <c r="AA57" s="367" t="s">
        <v>66</v>
      </c>
      <c r="AB57" s="395"/>
      <c r="AC57" s="368">
        <v>0.1</v>
      </c>
      <c r="AD57" s="367" t="str">
        <f t="shared" si="8"/>
        <v>0</v>
      </c>
      <c r="AE57" s="369">
        <f t="shared" si="18"/>
        <v>0</v>
      </c>
      <c r="AF57" s="359" t="s">
        <v>58</v>
      </c>
      <c r="AG57" s="359">
        <f t="shared" si="30"/>
        <v>0</v>
      </c>
      <c r="AH57" s="370">
        <f t="shared" si="31"/>
        <v>0</v>
      </c>
      <c r="AI57" s="359" t="s">
        <v>58</v>
      </c>
      <c r="AJ57" s="359" t="s">
        <v>235</v>
      </c>
      <c r="AK57" s="23"/>
      <c r="AL57" s="42"/>
      <c r="AM57" s="37"/>
      <c r="AN57" s="37"/>
      <c r="AO57" s="37"/>
      <c r="AP57" s="37"/>
      <c r="AQ57" s="18"/>
      <c r="AR57" s="92"/>
      <c r="AS57" s="92"/>
      <c r="AT57" s="50"/>
      <c r="AU57" s="50"/>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c r="GA57" s="36"/>
      <c r="GB57" s="36"/>
      <c r="GC57" s="36"/>
      <c r="GD57" s="36"/>
      <c r="GE57" s="36"/>
      <c r="GF57" s="36"/>
      <c r="GG57" s="36"/>
      <c r="GH57" s="36"/>
      <c r="GI57" s="36"/>
      <c r="GJ57" s="36"/>
      <c r="GK57" s="36"/>
      <c r="GL57" s="36"/>
      <c r="GM57" s="36"/>
      <c r="GN57" s="36"/>
      <c r="GO57" s="36"/>
      <c r="GP57" s="36"/>
      <c r="GQ57" s="36"/>
      <c r="GR57" s="36"/>
      <c r="GS57" s="36"/>
      <c r="GT57" s="36"/>
      <c r="GU57" s="36"/>
      <c r="GV57" s="36"/>
      <c r="GW57" s="36"/>
      <c r="GX57" s="36"/>
      <c r="GY57" s="36"/>
      <c r="GZ57" s="36"/>
      <c r="HA57" s="36"/>
      <c r="HB57" s="36"/>
      <c r="HC57" s="36"/>
      <c r="HD57" s="36"/>
      <c r="HE57" s="36"/>
      <c r="HF57" s="36"/>
      <c r="HG57" s="36"/>
      <c r="HH57" s="36"/>
      <c r="HI57" s="36"/>
      <c r="HJ57" s="36"/>
      <c r="HK57" s="36"/>
      <c r="HL57" s="36"/>
      <c r="HM57" s="36"/>
      <c r="HN57" s="36"/>
      <c r="HO57" s="36"/>
      <c r="HP57" s="36"/>
      <c r="HQ57" s="36"/>
      <c r="HR57" s="36"/>
      <c r="HS57" s="36"/>
      <c r="HT57" s="36"/>
      <c r="HU57" s="36"/>
      <c r="HV57" s="36"/>
      <c r="HW57" s="36"/>
      <c r="HX57" s="36"/>
      <c r="HY57" s="36"/>
      <c r="HZ57" s="36"/>
      <c r="IA57" s="36"/>
    </row>
    <row r="58" spans="1:235" s="2" customFormat="1" ht="17.45" customHeight="1" thickTop="1" thickBot="1">
      <c r="A58" s="267"/>
      <c r="B58" s="267"/>
      <c r="C58" s="268" t="s">
        <v>399</v>
      </c>
      <c r="D58" s="267"/>
      <c r="E58" s="267"/>
      <c r="F58" s="267"/>
      <c r="G58" s="267"/>
      <c r="H58" s="267"/>
      <c r="I58" s="267"/>
      <c r="J58" s="267"/>
      <c r="K58" s="267"/>
      <c r="L58" s="267"/>
      <c r="M58" s="267"/>
      <c r="N58" s="267"/>
      <c r="O58" s="267"/>
      <c r="P58" s="267"/>
      <c r="Q58" s="267"/>
      <c r="R58" s="267"/>
      <c r="S58" s="267"/>
      <c r="T58" s="269"/>
      <c r="U58" s="301"/>
      <c r="V58" s="270"/>
      <c r="W58" s="271"/>
      <c r="X58" s="270"/>
      <c r="Y58" s="272"/>
      <c r="Z58" s="273"/>
      <c r="AA58" s="273"/>
      <c r="AB58" s="267"/>
      <c r="AC58" s="408"/>
      <c r="AD58" s="408"/>
      <c r="AE58" s="408"/>
      <c r="AF58" s="408"/>
      <c r="AG58"/>
      <c r="AH58" s="438"/>
      <c r="AI58"/>
      <c r="AJ58" s="48"/>
      <c r="AK58" s="48"/>
      <c r="AL58" s="48"/>
      <c r="AM58" s="63"/>
      <c r="AN58" s="48"/>
      <c r="AO58" s="48"/>
      <c r="AP58" s="48"/>
      <c r="AQ58" s="64"/>
      <c r="AR58" s="93"/>
      <c r="AS58" s="93"/>
    </row>
    <row r="59" spans="1:235" s="79" customFormat="1" ht="75.75" customHeight="1" thickTop="1" thickBot="1">
      <c r="A59" s="359" t="s">
        <v>400</v>
      </c>
      <c r="B59" s="439" t="s">
        <v>401</v>
      </c>
      <c r="C59" s="410" t="s">
        <v>402</v>
      </c>
      <c r="D59" s="359" t="s">
        <v>403</v>
      </c>
      <c r="E59" s="365"/>
      <c r="F59" s="365">
        <v>44588</v>
      </c>
      <c r="G59" s="359"/>
      <c r="H59" s="359" t="s">
        <v>57</v>
      </c>
      <c r="I59" s="359" t="s">
        <v>59</v>
      </c>
      <c r="J59" s="359" t="s">
        <v>58</v>
      </c>
      <c r="K59" s="359" t="s">
        <v>58</v>
      </c>
      <c r="L59" s="359" t="str">
        <f>VLOOKUP($H59,Scoring!$A$4:$F$8, MATCH(I59, Scoring!$B$3:$F$3,0)+1,FALSE)</f>
        <v>High</v>
      </c>
      <c r="M59" s="359" t="str">
        <f>VLOOKUP($H59,Scoring!$A$4:$F$8, MATCH(J59, Scoring!$B$3:$F$3,0)+1,FALSE)</f>
        <v>Moderate</v>
      </c>
      <c r="N59" s="359" t="str">
        <f>VLOOKUP($H59,Scoring!$A$4:$F$8, MATCH(K59, Scoring!$B$3:$F$3,0)+1,FALSE)</f>
        <v>Moderate</v>
      </c>
      <c r="O59" s="359" t="s">
        <v>404</v>
      </c>
      <c r="P59" s="359" t="s">
        <v>405</v>
      </c>
      <c r="Q59" s="359" t="s">
        <v>62</v>
      </c>
      <c r="R59" s="359" t="s">
        <v>406</v>
      </c>
      <c r="S59" s="366" t="s">
        <v>407</v>
      </c>
      <c r="T59" s="76" t="s">
        <v>408</v>
      </c>
      <c r="U59" s="128">
        <v>0</v>
      </c>
      <c r="V59" s="37">
        <v>0</v>
      </c>
      <c r="W59" s="77">
        <f t="shared" ref="W59:W67" si="32">(V59 + X59)/2</f>
        <v>0</v>
      </c>
      <c r="X59" s="77">
        <v>0</v>
      </c>
      <c r="Y59" s="113" t="s">
        <v>141</v>
      </c>
      <c r="Z59" s="367" t="s">
        <v>184</v>
      </c>
      <c r="AA59" s="367" t="s">
        <v>253</v>
      </c>
      <c r="AB59" s="402"/>
      <c r="AC59" s="368">
        <v>0.75</v>
      </c>
      <c r="AD59" s="367" t="str">
        <f t="shared" si="8"/>
        <v>26</v>
      </c>
      <c r="AE59" s="369">
        <f t="shared" si="18"/>
        <v>0</v>
      </c>
      <c r="AF59" s="246" t="s">
        <v>58</v>
      </c>
      <c r="AG59" s="351">
        <f>AC59*AD59</f>
        <v>19.5</v>
      </c>
      <c r="AH59" s="440">
        <f>AC59*AE59</f>
        <v>0</v>
      </c>
      <c r="AI59" s="75" t="s">
        <v>58</v>
      </c>
      <c r="AJ59" s="76"/>
      <c r="AK59" s="76"/>
      <c r="AL59" s="81"/>
      <c r="AM59" s="77"/>
      <c r="AN59" s="77"/>
      <c r="AO59" s="77"/>
      <c r="AP59" s="77"/>
      <c r="AQ59" s="76"/>
      <c r="AR59" s="80"/>
      <c r="AS59" s="80"/>
    </row>
    <row r="60" spans="1:235" s="79" customFormat="1" ht="66" customHeight="1" thickTop="1" thickBot="1">
      <c r="A60" s="385" t="s">
        <v>409</v>
      </c>
      <c r="B60" s="441" t="s">
        <v>401</v>
      </c>
      <c r="C60" s="387" t="s">
        <v>410</v>
      </c>
      <c r="D60" s="359" t="s">
        <v>411</v>
      </c>
      <c r="E60" s="365"/>
      <c r="F60" s="365">
        <v>44588</v>
      </c>
      <c r="G60" s="359"/>
      <c r="H60" s="359" t="s">
        <v>59</v>
      </c>
      <c r="I60" s="359" t="s">
        <v>59</v>
      </c>
      <c r="J60" s="359" t="s">
        <v>58</v>
      </c>
      <c r="K60" s="359" t="s">
        <v>58</v>
      </c>
      <c r="L60" s="359" t="str">
        <f>VLOOKUP($H60,Scoring!$A$4:$F$8, MATCH(I60, Scoring!$B$3:$F$3,0)+1,FALSE)</f>
        <v>Moderate</v>
      </c>
      <c r="M60" s="359" t="str">
        <f>VLOOKUP($H60,Scoring!$A$4:$F$8, MATCH(J60, Scoring!$B$3:$F$3,0)+1,FALSE)</f>
        <v>Moderate</v>
      </c>
      <c r="N60" s="359" t="str">
        <f>VLOOKUP($H60,Scoring!$A$4:$F$8, MATCH(K60, Scoring!$B$3:$F$3,0)+1,FALSE)</f>
        <v>Moderate</v>
      </c>
      <c r="O60" s="359" t="s">
        <v>404</v>
      </c>
      <c r="P60" s="359" t="s">
        <v>405</v>
      </c>
      <c r="Q60" s="359" t="s">
        <v>62</v>
      </c>
      <c r="R60" s="359" t="s">
        <v>406</v>
      </c>
      <c r="S60" s="366" t="s">
        <v>412</v>
      </c>
      <c r="T60" s="76" t="s">
        <v>408</v>
      </c>
      <c r="U60" s="128">
        <v>0</v>
      </c>
      <c r="V60" s="37">
        <v>0</v>
      </c>
      <c r="W60" s="77">
        <f t="shared" si="32"/>
        <v>0</v>
      </c>
      <c r="X60" s="77">
        <v>0</v>
      </c>
      <c r="Y60" s="113" t="s">
        <v>77</v>
      </c>
      <c r="Z60" s="367" t="s">
        <v>66</v>
      </c>
      <c r="AA60" s="367" t="s">
        <v>141</v>
      </c>
      <c r="AB60" s="366"/>
      <c r="AC60" s="368">
        <v>0.05</v>
      </c>
      <c r="AD60" s="367" t="str">
        <f t="shared" si="8"/>
        <v>4</v>
      </c>
      <c r="AE60" s="369">
        <f t="shared" si="18"/>
        <v>0</v>
      </c>
      <c r="AF60" s="246" t="s">
        <v>58</v>
      </c>
      <c r="AG60" s="75">
        <f t="shared" ref="AG60:AG67" si="33">AC60*AD60</f>
        <v>0.2</v>
      </c>
      <c r="AH60" s="440">
        <f t="shared" ref="AH60:AH67" si="34">AC60*AE60</f>
        <v>0</v>
      </c>
      <c r="AI60" s="75" t="s">
        <v>58</v>
      </c>
      <c r="AJ60" s="76"/>
      <c r="AK60" s="76"/>
      <c r="AL60" s="81"/>
      <c r="AM60" s="77"/>
      <c r="AN60" s="77"/>
      <c r="AO60" s="77"/>
      <c r="AP60" s="77"/>
      <c r="AQ60" s="76"/>
      <c r="AR60" s="80"/>
      <c r="AS60" s="80"/>
    </row>
    <row r="61" spans="1:235" s="79" customFormat="1" ht="69" customHeight="1" thickTop="1" thickBot="1">
      <c r="A61" s="385" t="s">
        <v>413</v>
      </c>
      <c r="B61" s="441" t="s">
        <v>401</v>
      </c>
      <c r="C61" s="387" t="s">
        <v>414</v>
      </c>
      <c r="D61" s="359" t="s">
        <v>415</v>
      </c>
      <c r="E61" s="365"/>
      <c r="F61" s="365">
        <v>44588</v>
      </c>
      <c r="G61" s="359"/>
      <c r="H61" s="359" t="s">
        <v>58</v>
      </c>
      <c r="I61" s="359" t="s">
        <v>59</v>
      </c>
      <c r="J61" s="359" t="s">
        <v>58</v>
      </c>
      <c r="K61" s="359" t="s">
        <v>58</v>
      </c>
      <c r="L61" s="359" t="str">
        <f>VLOOKUP($H61,Scoring!$A$4:$F$8, MATCH(I61, Scoring!$B$3:$F$3,0)+1,FALSE)</f>
        <v>Moderate</v>
      </c>
      <c r="M61" s="359" t="str">
        <f>VLOOKUP($H61,Scoring!$A$4:$F$8, MATCH(J61, Scoring!$B$3:$F$3,0)+1,FALSE)</f>
        <v>Low</v>
      </c>
      <c r="N61" s="359" t="str">
        <f>VLOOKUP($H61,Scoring!$A$4:$F$8, MATCH(K61, Scoring!$B$3:$F$3,0)+1,FALSE)</f>
        <v>Low</v>
      </c>
      <c r="O61" s="359" t="s">
        <v>416</v>
      </c>
      <c r="P61" s="359" t="s">
        <v>417</v>
      </c>
      <c r="Q61" s="359" t="s">
        <v>62</v>
      </c>
      <c r="R61" s="359" t="s">
        <v>418</v>
      </c>
      <c r="S61" s="366" t="s">
        <v>419</v>
      </c>
      <c r="T61" s="76" t="s">
        <v>408</v>
      </c>
      <c r="U61" s="128">
        <v>0</v>
      </c>
      <c r="V61" s="37">
        <v>0</v>
      </c>
      <c r="W61" s="77">
        <f t="shared" si="32"/>
        <v>0</v>
      </c>
      <c r="X61" s="77">
        <v>0</v>
      </c>
      <c r="Y61" s="113" t="s">
        <v>77</v>
      </c>
      <c r="Z61" s="367" t="s">
        <v>66</v>
      </c>
      <c r="AA61" s="367" t="s">
        <v>141</v>
      </c>
      <c r="AB61" s="366"/>
      <c r="AC61" s="368">
        <v>0.1</v>
      </c>
      <c r="AD61" s="367" t="str">
        <f t="shared" si="8"/>
        <v>4</v>
      </c>
      <c r="AE61" s="369">
        <f t="shared" si="18"/>
        <v>0</v>
      </c>
      <c r="AF61" s="246" t="s">
        <v>58</v>
      </c>
      <c r="AG61" s="75">
        <f t="shared" si="33"/>
        <v>0.4</v>
      </c>
      <c r="AH61" s="440">
        <f t="shared" si="34"/>
        <v>0</v>
      </c>
      <c r="AI61" s="75" t="s">
        <v>58</v>
      </c>
      <c r="AJ61" s="76"/>
      <c r="AK61" s="76"/>
      <c r="AL61" s="81"/>
      <c r="AM61" s="77"/>
      <c r="AN61" s="77"/>
      <c r="AO61" s="77"/>
      <c r="AP61" s="77"/>
      <c r="AQ61" s="76"/>
      <c r="AR61" s="80"/>
      <c r="AS61" s="80"/>
    </row>
    <row r="62" spans="1:235" s="79" customFormat="1" ht="61.5" thickTop="1" thickBot="1">
      <c r="A62" s="385" t="s">
        <v>420</v>
      </c>
      <c r="B62" s="441">
        <v>1.3</v>
      </c>
      <c r="C62" s="387" t="s">
        <v>421</v>
      </c>
      <c r="D62" s="359" t="s">
        <v>422</v>
      </c>
      <c r="E62" s="365"/>
      <c r="F62" s="365">
        <v>44735</v>
      </c>
      <c r="G62" s="359"/>
      <c r="H62" s="359" t="s">
        <v>58</v>
      </c>
      <c r="I62" s="359" t="s">
        <v>57</v>
      </c>
      <c r="J62" s="359" t="s">
        <v>58</v>
      </c>
      <c r="K62" s="359" t="s">
        <v>58</v>
      </c>
      <c r="L62" s="359" t="str">
        <f>VLOOKUP($H62,Scoring!$A$4:$F$8, MATCH(I62, Scoring!$B$3:$F$3,0)+1,FALSE)</f>
        <v>Moderate</v>
      </c>
      <c r="M62" s="359" t="str">
        <f>VLOOKUP($H62,Scoring!$A$4:$F$8, MATCH(J62, Scoring!$B$3:$F$3,0)+1,FALSE)</f>
        <v>Low</v>
      </c>
      <c r="N62" s="359" t="str">
        <f>VLOOKUP($H62,Scoring!$A$4:$F$8, MATCH(K62, Scoring!$B$3:$F$3,0)+1,FALSE)</f>
        <v>Low</v>
      </c>
      <c r="O62" s="359" t="s">
        <v>404</v>
      </c>
      <c r="P62" s="359" t="s">
        <v>423</v>
      </c>
      <c r="Q62" s="359" t="s">
        <v>62</v>
      </c>
      <c r="R62" s="359"/>
      <c r="S62" s="366" t="s">
        <v>424</v>
      </c>
      <c r="T62" s="76" t="s">
        <v>425</v>
      </c>
      <c r="U62" s="128">
        <v>0</v>
      </c>
      <c r="V62" s="37">
        <v>0</v>
      </c>
      <c r="W62" s="77">
        <f t="shared" si="32"/>
        <v>0</v>
      </c>
      <c r="X62" s="77">
        <v>0</v>
      </c>
      <c r="Y62" s="113" t="s">
        <v>134</v>
      </c>
      <c r="Z62" s="367" t="s">
        <v>77</v>
      </c>
      <c r="AA62" s="367" t="s">
        <v>184</v>
      </c>
      <c r="AB62" s="366"/>
      <c r="AC62" s="368">
        <v>0.05</v>
      </c>
      <c r="AD62" s="367" t="str">
        <f t="shared" si="8"/>
        <v>8</v>
      </c>
      <c r="AE62" s="369">
        <f t="shared" si="18"/>
        <v>0</v>
      </c>
      <c r="AF62" s="246" t="s">
        <v>82</v>
      </c>
      <c r="AG62" s="75">
        <f t="shared" si="33"/>
        <v>0.4</v>
      </c>
      <c r="AH62" s="440">
        <f t="shared" si="34"/>
        <v>0</v>
      </c>
      <c r="AI62" s="75" t="s">
        <v>58</v>
      </c>
      <c r="AJ62" s="76"/>
      <c r="AK62" s="76"/>
      <c r="AL62" s="81"/>
      <c r="AM62" s="77"/>
      <c r="AN62" s="77"/>
      <c r="AO62" s="77"/>
      <c r="AP62" s="77"/>
      <c r="AQ62" s="76"/>
      <c r="AR62" s="80"/>
      <c r="AS62" s="80"/>
    </row>
    <row r="63" spans="1:235" s="79" customFormat="1" ht="42.75" customHeight="1" thickTop="1" thickBot="1">
      <c r="A63" s="385" t="s">
        <v>426</v>
      </c>
      <c r="B63" s="441" t="s">
        <v>427</v>
      </c>
      <c r="C63" s="387" t="s">
        <v>428</v>
      </c>
      <c r="D63" s="359" t="s">
        <v>429</v>
      </c>
      <c r="E63" s="365"/>
      <c r="F63" s="365">
        <v>44588</v>
      </c>
      <c r="G63" s="359"/>
      <c r="H63" s="359" t="s">
        <v>58</v>
      </c>
      <c r="I63" s="359" t="s">
        <v>58</v>
      </c>
      <c r="J63" s="359" t="s">
        <v>58</v>
      </c>
      <c r="K63" s="359" t="s">
        <v>59</v>
      </c>
      <c r="L63" s="359" t="str">
        <f>VLOOKUP($H63,Scoring!$A$4:$F$8, MATCH(I63, Scoring!$B$3:$F$3,0)+1,FALSE)</f>
        <v>Low</v>
      </c>
      <c r="M63" s="359" t="str">
        <f>VLOOKUP($H63,Scoring!$A$4:$F$8, MATCH(J63, Scoring!$B$3:$F$3,0)+1,FALSE)</f>
        <v>Low</v>
      </c>
      <c r="N63" s="359" t="str">
        <f>VLOOKUP($H63,Scoring!$A$4:$F$8, MATCH(K63, Scoring!$B$3:$F$3,0)+1,FALSE)</f>
        <v>Moderate</v>
      </c>
      <c r="O63" s="359" t="s">
        <v>430</v>
      </c>
      <c r="P63" s="359" t="s">
        <v>431</v>
      </c>
      <c r="Q63" s="359" t="s">
        <v>62</v>
      </c>
      <c r="R63" s="359"/>
      <c r="S63" s="366" t="s">
        <v>432</v>
      </c>
      <c r="T63" s="76" t="s">
        <v>433</v>
      </c>
      <c r="U63" s="119">
        <v>0</v>
      </c>
      <c r="V63" s="37">
        <v>0</v>
      </c>
      <c r="W63" s="77">
        <f t="shared" ref="W63" si="35">(V63 + X63)/2</f>
        <v>0</v>
      </c>
      <c r="X63" s="77">
        <v>0</v>
      </c>
      <c r="Y63" s="113" t="s">
        <v>141</v>
      </c>
      <c r="Z63" s="367" t="s">
        <v>184</v>
      </c>
      <c r="AA63" s="367" t="s">
        <v>253</v>
      </c>
      <c r="AB63" s="366"/>
      <c r="AC63" s="368">
        <v>0.05</v>
      </c>
      <c r="AD63" s="367" t="str">
        <f t="shared" si="8"/>
        <v>26</v>
      </c>
      <c r="AE63" s="369">
        <f t="shared" si="18"/>
        <v>0</v>
      </c>
      <c r="AF63" s="246" t="s">
        <v>58</v>
      </c>
      <c r="AG63" s="75">
        <f t="shared" si="33"/>
        <v>1.3</v>
      </c>
      <c r="AH63" s="440">
        <f t="shared" si="34"/>
        <v>0</v>
      </c>
      <c r="AI63" s="75" t="s">
        <v>58</v>
      </c>
      <c r="AJ63" s="76"/>
      <c r="AK63" s="76"/>
      <c r="AL63" s="81"/>
      <c r="AM63" s="77"/>
      <c r="AN63" s="77"/>
      <c r="AO63" s="77"/>
      <c r="AP63" s="77"/>
      <c r="AQ63" s="76"/>
      <c r="AR63" s="80"/>
      <c r="AS63" s="80"/>
    </row>
    <row r="64" spans="1:235" s="79" customFormat="1" ht="42.75" customHeight="1" thickTop="1" thickBot="1">
      <c r="A64" s="385" t="s">
        <v>434</v>
      </c>
      <c r="B64" s="441" t="s">
        <v>435</v>
      </c>
      <c r="C64" s="387" t="s">
        <v>436</v>
      </c>
      <c r="D64" s="359" t="s">
        <v>437</v>
      </c>
      <c r="E64" s="365">
        <v>44576</v>
      </c>
      <c r="F64" s="365">
        <v>44588</v>
      </c>
      <c r="G64" s="359"/>
      <c r="H64" s="359" t="s">
        <v>231</v>
      </c>
      <c r="I64" s="359" t="s">
        <v>58</v>
      </c>
      <c r="J64" s="359" t="s">
        <v>58</v>
      </c>
      <c r="K64" s="359" t="s">
        <v>82</v>
      </c>
      <c r="L64" s="359" t="str">
        <f>VLOOKUP($H64,Scoring!$A$4:$F$8, MATCH(I64, Scoring!$B$3:$F$3,0)+1,FALSE)</f>
        <v>Moderate</v>
      </c>
      <c r="M64" s="359" t="str">
        <f>VLOOKUP($H64,Scoring!$A$4:$F$8, MATCH(J64, Scoring!$B$3:$F$3,0)+1,FALSE)</f>
        <v>Moderate</v>
      </c>
      <c r="N64" s="359" t="str">
        <f>VLOOKUP($H64,Scoring!$A$4:$F$8, MATCH(K64, Scoring!$B$3:$F$3,0)+1,FALSE)</f>
        <v>Moderate</v>
      </c>
      <c r="O64" s="359" t="s">
        <v>438</v>
      </c>
      <c r="P64" s="359" t="s">
        <v>423</v>
      </c>
      <c r="Q64" s="359" t="s">
        <v>62</v>
      </c>
      <c r="R64" s="359"/>
      <c r="S64" s="366" t="s">
        <v>439</v>
      </c>
      <c r="T64" s="129" t="s">
        <v>440</v>
      </c>
      <c r="U64" s="119">
        <v>0</v>
      </c>
      <c r="V64" s="37">
        <v>0</v>
      </c>
      <c r="W64" s="77">
        <f t="shared" ref="W64" si="36">(V64 + X64)/2</f>
        <v>0</v>
      </c>
      <c r="X64" s="77">
        <v>0</v>
      </c>
      <c r="Y64" s="113" t="s">
        <v>66</v>
      </c>
      <c r="Z64" s="367" t="s">
        <v>66</v>
      </c>
      <c r="AA64" s="367" t="s">
        <v>66</v>
      </c>
      <c r="AB64" s="366"/>
      <c r="AC64" s="368">
        <v>0.5</v>
      </c>
      <c r="AD64" s="367" t="str">
        <f t="shared" si="8"/>
        <v>0</v>
      </c>
      <c r="AE64" s="369">
        <f t="shared" si="18"/>
        <v>0</v>
      </c>
      <c r="AF64" s="246" t="s">
        <v>82</v>
      </c>
      <c r="AG64" s="75">
        <f t="shared" si="33"/>
        <v>0</v>
      </c>
      <c r="AH64" s="440">
        <f t="shared" si="34"/>
        <v>0</v>
      </c>
      <c r="AI64" s="75" t="s">
        <v>58</v>
      </c>
      <c r="AJ64" s="76"/>
      <c r="AK64" s="76"/>
      <c r="AL64" s="81"/>
      <c r="AM64" s="77"/>
      <c r="AN64" s="77"/>
      <c r="AO64" s="77"/>
      <c r="AP64" s="77"/>
      <c r="AQ64" s="76"/>
      <c r="AR64" s="80"/>
      <c r="AS64" s="80"/>
    </row>
    <row r="65" spans="1:50" s="79" customFormat="1" ht="72.75" customHeight="1" thickTop="1" thickBot="1">
      <c r="A65" s="385" t="s">
        <v>441</v>
      </c>
      <c r="B65" s="441" t="s">
        <v>442</v>
      </c>
      <c r="C65" s="387" t="s">
        <v>443</v>
      </c>
      <c r="D65" s="359" t="s">
        <v>444</v>
      </c>
      <c r="E65" s="365">
        <v>44576</v>
      </c>
      <c r="F65" s="365">
        <v>44735</v>
      </c>
      <c r="G65" s="365"/>
      <c r="H65" s="359" t="s">
        <v>58</v>
      </c>
      <c r="I65" s="359" t="s">
        <v>59</v>
      </c>
      <c r="J65" s="359" t="s">
        <v>59</v>
      </c>
      <c r="K65" s="359" t="s">
        <v>58</v>
      </c>
      <c r="L65" s="359" t="str">
        <f>VLOOKUP($H65,Scoring!$A$4:$F$8, MATCH(I65, Scoring!$B$3:$F$3,0)+1,FALSE)</f>
        <v>Moderate</v>
      </c>
      <c r="M65" s="359" t="str">
        <f>VLOOKUP($H65,Scoring!$A$4:$F$8, MATCH(J65, Scoring!$B$3:$F$3,0)+1,FALSE)</f>
        <v>Moderate</v>
      </c>
      <c r="N65" s="359" t="str">
        <f>VLOOKUP($H65,Scoring!$A$4:$F$8, MATCH(K65, Scoring!$B$3:$F$3,0)+1,FALSE)</f>
        <v>Low</v>
      </c>
      <c r="O65" s="359" t="s">
        <v>445</v>
      </c>
      <c r="P65" s="359" t="s">
        <v>446</v>
      </c>
      <c r="Q65" s="359" t="s">
        <v>62</v>
      </c>
      <c r="R65" s="359" t="s">
        <v>447</v>
      </c>
      <c r="S65" s="366" t="s">
        <v>448</v>
      </c>
      <c r="T65" s="129" t="s">
        <v>449</v>
      </c>
      <c r="U65" s="130">
        <v>20000</v>
      </c>
      <c r="V65" s="131">
        <v>10000</v>
      </c>
      <c r="W65" s="130">
        <f>(V65 + X65)/2</f>
        <v>20000</v>
      </c>
      <c r="X65" s="130">
        <v>30000</v>
      </c>
      <c r="Y65" s="132" t="s">
        <v>66</v>
      </c>
      <c r="Z65" s="258" t="s">
        <v>66</v>
      </c>
      <c r="AA65" s="258" t="s">
        <v>107</v>
      </c>
      <c r="AB65" s="366"/>
      <c r="AC65" s="368">
        <v>0.05</v>
      </c>
      <c r="AD65" s="367" t="str">
        <f t="shared" si="8"/>
        <v>0</v>
      </c>
      <c r="AE65" s="369">
        <f t="shared" si="18"/>
        <v>20000</v>
      </c>
      <c r="AF65" s="246" t="s">
        <v>58</v>
      </c>
      <c r="AG65" s="75">
        <f t="shared" si="33"/>
        <v>0</v>
      </c>
      <c r="AH65" s="440">
        <f t="shared" si="34"/>
        <v>1000</v>
      </c>
      <c r="AI65" s="75" t="s">
        <v>58</v>
      </c>
      <c r="AJ65" s="76"/>
      <c r="AK65" s="76"/>
      <c r="AL65" s="81"/>
      <c r="AM65" s="77"/>
      <c r="AN65" s="77"/>
      <c r="AO65" s="77"/>
      <c r="AP65" s="77"/>
      <c r="AQ65" s="76"/>
      <c r="AR65" s="80"/>
      <c r="AS65" s="80"/>
    </row>
    <row r="66" spans="1:50" s="79" customFormat="1" ht="61.5" customHeight="1" thickTop="1" thickBot="1">
      <c r="A66" s="385" t="s">
        <v>450</v>
      </c>
      <c r="B66" s="441" t="s">
        <v>401</v>
      </c>
      <c r="C66" s="387" t="s">
        <v>451</v>
      </c>
      <c r="D66" s="359" t="s">
        <v>452</v>
      </c>
      <c r="E66" s="365">
        <v>44657</v>
      </c>
      <c r="F66" s="365">
        <v>44735</v>
      </c>
      <c r="G66" s="365"/>
      <c r="H66" s="359" t="s">
        <v>57</v>
      </c>
      <c r="I66" s="359" t="s">
        <v>59</v>
      </c>
      <c r="J66" s="359" t="s">
        <v>57</v>
      </c>
      <c r="K66" s="359" t="s">
        <v>58</v>
      </c>
      <c r="L66" s="359" t="str">
        <f>VLOOKUP($H66,Scoring!$A$4:$F$8, MATCH(I66, Scoring!$B$3:$F$3,0)+1,FALSE)</f>
        <v>High</v>
      </c>
      <c r="M66" s="359" t="str">
        <f>VLOOKUP($H66,Scoring!$A$4:$F$8, MATCH(J66, Scoring!$B$3:$F$3,0)+1,FALSE)</f>
        <v>High</v>
      </c>
      <c r="N66" s="359" t="str">
        <f>VLOOKUP($H66,Scoring!$A$4:$F$8, MATCH(K66, Scoring!$B$3:$F$3,0)+1,FALSE)</f>
        <v>Moderate</v>
      </c>
      <c r="O66" s="359" t="s">
        <v>453</v>
      </c>
      <c r="P66" s="359" t="s">
        <v>454</v>
      </c>
      <c r="Q66" s="359" t="s">
        <v>62</v>
      </c>
      <c r="R66" s="359" t="s">
        <v>455</v>
      </c>
      <c r="S66" s="366" t="s">
        <v>456</v>
      </c>
      <c r="T66" s="129" t="s">
        <v>457</v>
      </c>
      <c r="U66" s="130">
        <v>240000</v>
      </c>
      <c r="V66" s="131">
        <v>160000</v>
      </c>
      <c r="W66" s="130"/>
      <c r="X66" s="130">
        <v>320000</v>
      </c>
      <c r="Y66" s="132" t="s">
        <v>253</v>
      </c>
      <c r="Z66" s="258" t="s">
        <v>141</v>
      </c>
      <c r="AA66" s="258" t="s">
        <v>458</v>
      </c>
      <c r="AB66" s="402"/>
      <c r="AC66" s="417">
        <v>0.85</v>
      </c>
      <c r="AD66" s="367" t="str">
        <f t="shared" si="8"/>
        <v>52</v>
      </c>
      <c r="AE66" s="369">
        <f t="shared" si="18"/>
        <v>240000</v>
      </c>
      <c r="AF66" s="246" t="s">
        <v>58</v>
      </c>
      <c r="AG66" s="75">
        <f t="shared" si="33"/>
        <v>44.199999999999996</v>
      </c>
      <c r="AH66" s="440">
        <f t="shared" si="34"/>
        <v>204000</v>
      </c>
      <c r="AI66" s="75" t="s">
        <v>58</v>
      </c>
      <c r="AJ66" s="76"/>
      <c r="AK66" s="76"/>
      <c r="AL66" s="81"/>
      <c r="AM66" s="77"/>
      <c r="AN66" s="77"/>
      <c r="AO66" s="77"/>
      <c r="AP66" s="77"/>
      <c r="AQ66" s="76"/>
      <c r="AR66" s="80"/>
      <c r="AS66" s="80"/>
    </row>
    <row r="67" spans="1:50" s="79" customFormat="1" ht="106.5" customHeight="1" thickTop="1" thickBot="1">
      <c r="A67" s="385" t="s">
        <v>459</v>
      </c>
      <c r="B67" s="441">
        <v>1.3</v>
      </c>
      <c r="C67" s="387" t="s">
        <v>460</v>
      </c>
      <c r="D67" s="371" t="s">
        <v>461</v>
      </c>
      <c r="E67" s="365">
        <v>44576</v>
      </c>
      <c r="F67" s="414">
        <v>44735</v>
      </c>
      <c r="G67" s="365"/>
      <c r="H67" s="359" t="s">
        <v>58</v>
      </c>
      <c r="I67" s="371" t="s">
        <v>58</v>
      </c>
      <c r="J67" s="371" t="s">
        <v>59</v>
      </c>
      <c r="K67" s="359" t="s">
        <v>58</v>
      </c>
      <c r="L67" s="359" t="str">
        <f>VLOOKUP($H67,Scoring!$A$4:$F$8, MATCH(I67, Scoring!$B$3:$F$3,0)+1,FALSE)</f>
        <v>Low</v>
      </c>
      <c r="M67" s="371" t="str">
        <f>VLOOKUP($H67,Scoring!$A$4:$F$8, MATCH(J67, Scoring!$B$3:$F$3,0)+1,FALSE)</f>
        <v>Moderate</v>
      </c>
      <c r="N67" s="371" t="str">
        <f>VLOOKUP($H67,Scoring!$A$4:$F$8, MATCH(K67, Scoring!$B$3:$F$3,0)+1,FALSE)</f>
        <v>Low</v>
      </c>
      <c r="O67" s="371" t="s">
        <v>462</v>
      </c>
      <c r="P67" s="359" t="s">
        <v>463</v>
      </c>
      <c r="Q67" s="371" t="s">
        <v>62</v>
      </c>
      <c r="R67" s="359" t="s">
        <v>464</v>
      </c>
      <c r="S67" s="416" t="s">
        <v>465</v>
      </c>
      <c r="T67" s="76" t="s">
        <v>466</v>
      </c>
      <c r="U67" s="208">
        <v>98560</v>
      </c>
      <c r="V67" s="118">
        <v>0</v>
      </c>
      <c r="W67" s="119">
        <f t="shared" si="32"/>
        <v>98560</v>
      </c>
      <c r="X67" s="208">
        <v>197120</v>
      </c>
      <c r="Y67" s="209" t="s">
        <v>107</v>
      </c>
      <c r="Z67" s="442" t="s">
        <v>66</v>
      </c>
      <c r="AA67" s="442" t="s">
        <v>76</v>
      </c>
      <c r="AB67" s="443"/>
      <c r="AC67" s="368">
        <v>0.02</v>
      </c>
      <c r="AD67" s="367" t="str">
        <f t="shared" si="8"/>
        <v>1</v>
      </c>
      <c r="AE67" s="369">
        <f t="shared" si="18"/>
        <v>98560</v>
      </c>
      <c r="AF67" s="259" t="s">
        <v>58</v>
      </c>
      <c r="AG67" s="198">
        <f t="shared" si="33"/>
        <v>0.02</v>
      </c>
      <c r="AH67" s="440">
        <f t="shared" si="34"/>
        <v>1971.2</v>
      </c>
      <c r="AI67" s="75" t="s">
        <v>58</v>
      </c>
      <c r="AJ67" s="76"/>
      <c r="AK67" s="76"/>
      <c r="AL67" s="81"/>
      <c r="AM67" s="77"/>
      <c r="AN67" s="77"/>
      <c r="AO67" s="77"/>
      <c r="AP67" s="77"/>
      <c r="AQ67" s="76"/>
      <c r="AR67" s="80"/>
      <c r="AS67" s="80"/>
    </row>
    <row r="68" spans="1:50" s="79" customFormat="1" ht="85.5" customHeight="1" thickTop="1" thickBot="1">
      <c r="A68" s="407" t="s">
        <v>467</v>
      </c>
      <c r="B68" s="444">
        <v>1.3</v>
      </c>
      <c r="C68" s="445" t="s">
        <v>468</v>
      </c>
      <c r="D68" s="371" t="s">
        <v>469</v>
      </c>
      <c r="E68" s="446">
        <v>44739</v>
      </c>
      <c r="F68" s="414"/>
      <c r="G68" s="447"/>
      <c r="H68" s="448"/>
      <c r="I68" s="371"/>
      <c r="J68" s="415"/>
      <c r="K68" s="449"/>
      <c r="L68" s="448"/>
      <c r="M68" s="371"/>
      <c r="N68" s="415"/>
      <c r="O68" s="415" t="s">
        <v>470</v>
      </c>
      <c r="P68" s="407" t="s">
        <v>417</v>
      </c>
      <c r="Q68" s="371" t="s">
        <v>471</v>
      </c>
      <c r="R68" s="407" t="s">
        <v>194</v>
      </c>
      <c r="S68" s="416"/>
      <c r="T68" s="262" t="s">
        <v>472</v>
      </c>
      <c r="U68" s="263">
        <v>150000</v>
      </c>
      <c r="V68" s="264">
        <v>50000</v>
      </c>
      <c r="W68" s="265"/>
      <c r="X68" s="265">
        <v>250000</v>
      </c>
      <c r="Y68" s="283" t="s">
        <v>473</v>
      </c>
      <c r="Z68" s="450" t="s">
        <v>77</v>
      </c>
      <c r="AA68" s="451" t="s">
        <v>141</v>
      </c>
      <c r="AB68" s="404"/>
      <c r="AC68" s="452">
        <v>0.15</v>
      </c>
      <c r="AD68" s="367" t="str">
        <f t="shared" si="8"/>
        <v>13</v>
      </c>
      <c r="AE68" s="369">
        <f t="shared" si="18"/>
        <v>150000</v>
      </c>
      <c r="AF68" s="300" t="s">
        <v>58</v>
      </c>
      <c r="AG68" s="198">
        <f>AC68*AD68</f>
        <v>1.95</v>
      </c>
      <c r="AH68" s="453">
        <f>AC68*AE68</f>
        <v>22500</v>
      </c>
      <c r="AI68" s="204" t="s">
        <v>58</v>
      </c>
      <c r="AJ68" s="203"/>
      <c r="AK68" s="203"/>
      <c r="AL68" s="203"/>
      <c r="AM68" s="205"/>
      <c r="AN68" s="206"/>
      <c r="AO68" s="206"/>
      <c r="AP68" s="206"/>
      <c r="AQ68" s="207"/>
      <c r="AR68" s="80"/>
      <c r="AS68" s="80"/>
      <c r="AX68" s="210"/>
    </row>
    <row r="69" spans="1:50" s="79" customFormat="1" ht="85.5" customHeight="1">
      <c r="A69" s="437" t="s">
        <v>474</v>
      </c>
      <c r="B69" s="439" t="s">
        <v>475</v>
      </c>
      <c r="C69" s="410" t="s">
        <v>476</v>
      </c>
      <c r="D69" s="359" t="s">
        <v>477</v>
      </c>
      <c r="E69" s="365">
        <v>44743</v>
      </c>
      <c r="F69" s="365">
        <v>44743</v>
      </c>
      <c r="G69" s="365"/>
      <c r="H69" s="359"/>
      <c r="I69" s="359"/>
      <c r="J69" s="359"/>
      <c r="K69" s="359"/>
      <c r="L69" s="359"/>
      <c r="M69" s="359"/>
      <c r="N69" s="359"/>
      <c r="O69" s="359" t="s">
        <v>404</v>
      </c>
      <c r="P69" s="359" t="s">
        <v>478</v>
      </c>
      <c r="Q69" s="359" t="s">
        <v>62</v>
      </c>
      <c r="R69" s="359" t="s">
        <v>479</v>
      </c>
      <c r="S69" s="366" t="s">
        <v>480</v>
      </c>
      <c r="T69" s="76" t="s">
        <v>481</v>
      </c>
      <c r="U69" s="119">
        <v>100000</v>
      </c>
      <c r="V69" s="118">
        <v>50000</v>
      </c>
      <c r="W69" s="119"/>
      <c r="X69" s="119">
        <v>200000</v>
      </c>
      <c r="Y69" s="113" t="s">
        <v>473</v>
      </c>
      <c r="Z69" s="367" t="s">
        <v>66</v>
      </c>
      <c r="AA69" s="367" t="s">
        <v>141</v>
      </c>
      <c r="AB69" s="366"/>
      <c r="AC69" s="368">
        <v>0.05</v>
      </c>
      <c r="AD69" s="367" t="str">
        <f t="shared" si="8"/>
        <v>13</v>
      </c>
      <c r="AE69" s="369">
        <f t="shared" si="18"/>
        <v>100000</v>
      </c>
      <c r="AF69" s="246" t="s">
        <v>59</v>
      </c>
      <c r="AG69" s="75">
        <f>AC69*AD69</f>
        <v>0.65</v>
      </c>
      <c r="AH69" s="440">
        <f>AC69*AE69</f>
        <v>5000</v>
      </c>
      <c r="AI69" s="75" t="s">
        <v>58</v>
      </c>
      <c r="AJ69" s="203"/>
      <c r="AK69" s="203"/>
      <c r="AL69" s="203"/>
      <c r="AM69" s="205"/>
      <c r="AN69" s="206"/>
      <c r="AO69" s="206"/>
      <c r="AP69" s="206"/>
      <c r="AQ69" s="207"/>
      <c r="AR69" s="80"/>
      <c r="AS69" s="80"/>
      <c r="AX69" s="210"/>
    </row>
    <row r="70" spans="1:50" s="2" customFormat="1" ht="17.45" customHeight="1" thickTop="1" thickBot="1">
      <c r="A70" s="267"/>
      <c r="B70" s="267"/>
      <c r="C70" s="268" t="s">
        <v>482</v>
      </c>
      <c r="D70" s="267"/>
      <c r="E70" s="267"/>
      <c r="F70" s="267"/>
      <c r="G70" s="267"/>
      <c r="H70" s="267"/>
      <c r="I70" s="267"/>
      <c r="J70" s="267"/>
      <c r="K70" s="267"/>
      <c r="L70" s="267"/>
      <c r="M70" s="267"/>
      <c r="N70" s="267"/>
      <c r="O70" s="267"/>
      <c r="P70" s="267"/>
      <c r="Q70" s="267"/>
      <c r="R70" s="267"/>
      <c r="S70" s="267"/>
      <c r="T70" s="269"/>
      <c r="U70" s="270"/>
      <c r="V70" s="270"/>
      <c r="W70" s="271"/>
      <c r="X70" s="270"/>
      <c r="Y70" s="272"/>
      <c r="Z70" s="273"/>
      <c r="AA70" s="273"/>
      <c r="AB70" s="267"/>
      <c r="AC70" s="408"/>
      <c r="AD70" s="408"/>
      <c r="AE70" s="408"/>
      <c r="AF70" s="408"/>
      <c r="AG70"/>
      <c r="AH70" s="454"/>
      <c r="AI70" s="297"/>
      <c r="AJ70" s="48"/>
      <c r="AK70" s="48"/>
      <c r="AL70" s="48"/>
      <c r="AM70" s="63"/>
      <c r="AN70" s="48"/>
      <c r="AO70" s="48"/>
      <c r="AP70" s="48"/>
      <c r="AQ70" s="64"/>
      <c r="AR70" s="93"/>
      <c r="AS70" s="93"/>
    </row>
    <row r="71" spans="1:50" ht="101.25" customHeight="1" thickTop="1" thickBot="1">
      <c r="A71" s="367" t="s">
        <v>483</v>
      </c>
      <c r="B71" s="455" t="s">
        <v>484</v>
      </c>
      <c r="C71" s="456" t="s">
        <v>485</v>
      </c>
      <c r="D71" s="367" t="s">
        <v>486</v>
      </c>
      <c r="E71" s="365">
        <v>44588</v>
      </c>
      <c r="F71" s="365">
        <v>44621</v>
      </c>
      <c r="G71" s="359"/>
      <c r="H71" s="367" t="s">
        <v>58</v>
      </c>
      <c r="I71" s="367" t="s">
        <v>57</v>
      </c>
      <c r="J71" s="367" t="s">
        <v>58</v>
      </c>
      <c r="K71" s="367" t="s">
        <v>82</v>
      </c>
      <c r="L71" s="359" t="str">
        <f>VLOOKUP($H71,Scoring!$A$4:$F$8, MATCH(I71, Scoring!$B$3:$F$3,0)+1,FALSE)</f>
        <v>Moderate</v>
      </c>
      <c r="M71" s="359" t="str">
        <f>VLOOKUP($H71,Scoring!$A$4:$F$8, MATCH(J71, Scoring!$B$3:$F$3,0)+1,FALSE)</f>
        <v>Low</v>
      </c>
      <c r="N71" s="359" t="str">
        <f>VLOOKUP($H71,Scoring!$A$4:$F$8, MATCH(K71, Scoring!$B$3:$F$3,0)+1,FALSE)</f>
        <v>Low</v>
      </c>
      <c r="O71" s="359" t="s">
        <v>487</v>
      </c>
      <c r="P71" s="457" t="s">
        <v>488</v>
      </c>
      <c r="Q71" s="457" t="s">
        <v>489</v>
      </c>
      <c r="R71" s="457" t="s">
        <v>490</v>
      </c>
      <c r="S71" s="457" t="s">
        <v>491</v>
      </c>
      <c r="T71" s="458" t="s">
        <v>492</v>
      </c>
      <c r="U71" s="459">
        <v>15000</v>
      </c>
      <c r="V71" s="37">
        <v>0</v>
      </c>
      <c r="W71" s="37"/>
      <c r="X71" s="37">
        <v>30000</v>
      </c>
      <c r="Y71" s="111" t="s">
        <v>197</v>
      </c>
      <c r="Z71" s="367" t="s">
        <v>178</v>
      </c>
      <c r="AA71" s="367" t="s">
        <v>205</v>
      </c>
      <c r="AB71" s="400"/>
      <c r="AC71" s="460">
        <v>0</v>
      </c>
      <c r="AD71" s="367" t="str">
        <f t="shared" si="8"/>
        <v>20</v>
      </c>
      <c r="AE71" s="369">
        <f t="shared" si="18"/>
        <v>15000</v>
      </c>
      <c r="AF71" s="359">
        <v>0</v>
      </c>
      <c r="AG71" s="113">
        <f>AC71*AD71</f>
        <v>0</v>
      </c>
      <c r="AH71" s="440">
        <f>AC71*AE71</f>
        <v>0</v>
      </c>
      <c r="AI71" s="75">
        <v>0</v>
      </c>
      <c r="AJ71" s="366"/>
      <c r="AK71" s="366"/>
      <c r="AL71" s="55"/>
      <c r="AM71" s="37"/>
      <c r="AN71" s="37"/>
      <c r="AO71" s="37"/>
      <c r="AP71" s="37"/>
      <c r="AQ71" s="15"/>
      <c r="AR71" s="18"/>
      <c r="AS71" s="18"/>
      <c r="AT71" s="29"/>
      <c r="AU71" s="29"/>
    </row>
    <row r="72" spans="1:50" ht="89.25" customHeight="1" thickTop="1" thickBot="1">
      <c r="A72" s="461" t="s">
        <v>493</v>
      </c>
      <c r="B72" s="462" t="s">
        <v>494</v>
      </c>
      <c r="C72" s="463" t="s">
        <v>495</v>
      </c>
      <c r="D72" s="381" t="s">
        <v>496</v>
      </c>
      <c r="E72" s="375">
        <v>44588</v>
      </c>
      <c r="F72" s="375">
        <v>44621</v>
      </c>
      <c r="G72" s="374"/>
      <c r="H72" s="381" t="s">
        <v>59</v>
      </c>
      <c r="I72" s="381" t="s">
        <v>57</v>
      </c>
      <c r="J72" s="381" t="s">
        <v>58</v>
      </c>
      <c r="K72" s="381" t="s">
        <v>82</v>
      </c>
      <c r="L72" s="374" t="str">
        <f>VLOOKUP($H72,Scoring!$A$4:$F$8, MATCH(I72, Scoring!$B$3:$F$3,0)+1,FALSE)</f>
        <v>High</v>
      </c>
      <c r="M72" s="374" t="str">
        <f>VLOOKUP($H72,Scoring!$A$4:$F$8, MATCH(J72, Scoring!$B$3:$F$3,0)+1,FALSE)</f>
        <v>Moderate</v>
      </c>
      <c r="N72" s="374" t="str">
        <f>VLOOKUP($H72,Scoring!$A$4:$F$8, MATCH(K72, Scoring!$B$3:$F$3,0)+1,FALSE)</f>
        <v>Low</v>
      </c>
      <c r="O72" s="464" t="s">
        <v>497</v>
      </c>
      <c r="P72" s="464" t="s">
        <v>488</v>
      </c>
      <c r="Q72" s="464" t="s">
        <v>62</v>
      </c>
      <c r="R72" s="464" t="s">
        <v>490</v>
      </c>
      <c r="S72" s="465" t="s">
        <v>498</v>
      </c>
      <c r="T72" s="466" t="s">
        <v>499</v>
      </c>
      <c r="U72" s="467">
        <v>25000</v>
      </c>
      <c r="V72" s="298">
        <v>10000</v>
      </c>
      <c r="W72" s="298"/>
      <c r="X72" s="298">
        <v>60000</v>
      </c>
      <c r="Y72" s="299" t="s">
        <v>77</v>
      </c>
      <c r="Z72" s="468" t="s">
        <v>76</v>
      </c>
      <c r="AA72" s="468" t="s">
        <v>184</v>
      </c>
      <c r="AB72" s="469"/>
      <c r="AC72" s="470">
        <v>0.25</v>
      </c>
      <c r="AD72" s="367" t="str">
        <f t="shared" si="8"/>
        <v>4</v>
      </c>
      <c r="AE72" s="369">
        <f t="shared" si="18"/>
        <v>25000</v>
      </c>
      <c r="AF72" s="374">
        <v>0</v>
      </c>
      <c r="AG72" s="227">
        <f t="shared" ref="AG72:AG85" si="37">AC72*AD72</f>
        <v>1</v>
      </c>
      <c r="AH72" s="471">
        <f t="shared" ref="AH72:AH85" si="38">AC72*AE72</f>
        <v>6250</v>
      </c>
      <c r="AI72" s="199">
        <v>0</v>
      </c>
      <c r="AJ72" s="366"/>
      <c r="AK72" s="366"/>
      <c r="AL72" s="55"/>
      <c r="AM72" s="37"/>
      <c r="AN72" s="37"/>
      <c r="AO72" s="37"/>
      <c r="AP72" s="37"/>
      <c r="AQ72" s="15"/>
      <c r="AR72" s="18"/>
      <c r="AS72" s="18"/>
      <c r="AT72" s="29"/>
      <c r="AU72" s="29"/>
    </row>
    <row r="73" spans="1:50" ht="69" customHeight="1" thickTop="1" thickBot="1">
      <c r="A73" s="472" t="s">
        <v>500</v>
      </c>
      <c r="B73" s="473" t="s">
        <v>494</v>
      </c>
      <c r="C73" s="474" t="s">
        <v>501</v>
      </c>
      <c r="D73" s="367" t="s">
        <v>502</v>
      </c>
      <c r="E73" s="365">
        <v>44588</v>
      </c>
      <c r="F73" s="365">
        <v>44621</v>
      </c>
      <c r="G73" s="359"/>
      <c r="H73" s="367" t="s">
        <v>58</v>
      </c>
      <c r="I73" s="367" t="s">
        <v>59</v>
      </c>
      <c r="J73" s="367" t="s">
        <v>126</v>
      </c>
      <c r="K73" s="367" t="s">
        <v>126</v>
      </c>
      <c r="L73" s="359" t="str">
        <f>VLOOKUP($H73,Scoring!$A$4:$F$8, MATCH(I73, Scoring!$B$3:$F$3,0)+1,FALSE)</f>
        <v>Moderate</v>
      </c>
      <c r="M73" s="359" t="str">
        <f>VLOOKUP($H73,Scoring!$A$4:$F$8, MATCH(J73, Scoring!$B$3:$F$3,0)+1,FALSE)</f>
        <v>Low</v>
      </c>
      <c r="N73" s="359" t="str">
        <f>VLOOKUP($H73,Scoring!$A$4:$F$8, MATCH(K73, Scoring!$B$3:$F$3,0)+1,FALSE)</f>
        <v>Low</v>
      </c>
      <c r="O73" s="457" t="s">
        <v>497</v>
      </c>
      <c r="P73" s="457" t="s">
        <v>488</v>
      </c>
      <c r="Q73" s="457" t="s">
        <v>489</v>
      </c>
      <c r="R73" s="457" t="s">
        <v>490</v>
      </c>
      <c r="S73" s="475" t="s">
        <v>491</v>
      </c>
      <c r="T73" s="458" t="s">
        <v>503</v>
      </c>
      <c r="U73" s="476">
        <v>5000</v>
      </c>
      <c r="V73" s="222">
        <v>2500</v>
      </c>
      <c r="W73" s="222"/>
      <c r="X73" s="222">
        <v>10000</v>
      </c>
      <c r="Y73" s="223" t="s">
        <v>178</v>
      </c>
      <c r="Z73" s="477" t="s">
        <v>77</v>
      </c>
      <c r="AA73" s="477" t="s">
        <v>184</v>
      </c>
      <c r="AB73" s="400"/>
      <c r="AC73" s="460">
        <v>0.1</v>
      </c>
      <c r="AD73" s="367" t="str">
        <f t="shared" si="8"/>
        <v>6</v>
      </c>
      <c r="AE73" s="369">
        <f t="shared" si="18"/>
        <v>5000</v>
      </c>
      <c r="AF73" s="359">
        <v>0</v>
      </c>
      <c r="AG73" s="113">
        <f t="shared" si="37"/>
        <v>0.60000000000000009</v>
      </c>
      <c r="AH73" s="440">
        <f t="shared" si="38"/>
        <v>500</v>
      </c>
      <c r="AI73" s="75">
        <v>0</v>
      </c>
      <c r="AJ73" s="366"/>
      <c r="AK73" s="366"/>
      <c r="AL73" s="55"/>
      <c r="AM73" s="37"/>
      <c r="AN73" s="37"/>
      <c r="AO73" s="37"/>
      <c r="AP73" s="37"/>
      <c r="AQ73" s="15"/>
      <c r="AR73" s="18"/>
      <c r="AS73" s="18"/>
      <c r="AT73" s="29"/>
      <c r="AU73" s="29"/>
    </row>
    <row r="74" spans="1:50" ht="73.5" customHeight="1" thickTop="1" thickBot="1">
      <c r="A74" s="472" t="s">
        <v>504</v>
      </c>
      <c r="B74" s="473" t="s">
        <v>484</v>
      </c>
      <c r="C74" s="474" t="s">
        <v>505</v>
      </c>
      <c r="D74" s="367" t="s">
        <v>506</v>
      </c>
      <c r="E74" s="365">
        <v>44588</v>
      </c>
      <c r="F74" s="365">
        <v>44621</v>
      </c>
      <c r="G74" s="359"/>
      <c r="H74" s="367" t="s">
        <v>58</v>
      </c>
      <c r="I74" s="367" t="s">
        <v>507</v>
      </c>
      <c r="J74" s="367" t="s">
        <v>507</v>
      </c>
      <c r="K74" s="367" t="s">
        <v>59</v>
      </c>
      <c r="L74" s="359" t="str">
        <f>VLOOKUP($H74,Scoring!$A$4:$F$8, MATCH(I74, Scoring!$B$3:$F$3,0)+1,FALSE)</f>
        <v>Moderate</v>
      </c>
      <c r="M74" s="359" t="str">
        <f>VLOOKUP($H74,Scoring!$A$4:$F$8, MATCH(J74, Scoring!$B$3:$F$3,0)+1,FALSE)</f>
        <v>Moderate</v>
      </c>
      <c r="N74" s="359" t="str">
        <f>VLOOKUP($H74,Scoring!$A$4:$F$8, MATCH(K74, Scoring!$B$3:$F$3,0)+1,FALSE)</f>
        <v>Moderate</v>
      </c>
      <c r="O74" s="478" t="s">
        <v>487</v>
      </c>
      <c r="P74" s="457" t="s">
        <v>488</v>
      </c>
      <c r="Q74" s="457" t="s">
        <v>62</v>
      </c>
      <c r="R74" s="457" t="s">
        <v>490</v>
      </c>
      <c r="S74" s="475" t="s">
        <v>508</v>
      </c>
      <c r="T74" s="458" t="s">
        <v>509</v>
      </c>
      <c r="U74" s="459">
        <v>1500000</v>
      </c>
      <c r="V74" s="37">
        <v>300000</v>
      </c>
      <c r="W74" s="37"/>
      <c r="X74" s="37">
        <v>3500000</v>
      </c>
      <c r="Y74" s="111" t="s">
        <v>141</v>
      </c>
      <c r="Z74" s="367" t="s">
        <v>77</v>
      </c>
      <c r="AA74" s="367" t="s">
        <v>253</v>
      </c>
      <c r="AB74" s="400"/>
      <c r="AC74" s="460">
        <v>0</v>
      </c>
      <c r="AD74" s="367" t="str">
        <f t="shared" si="8"/>
        <v>26</v>
      </c>
      <c r="AE74" s="369">
        <f t="shared" si="18"/>
        <v>1500000</v>
      </c>
      <c r="AF74" s="359" t="s">
        <v>59</v>
      </c>
      <c r="AG74" s="113">
        <f t="shared" si="37"/>
        <v>0</v>
      </c>
      <c r="AH74" s="440">
        <f t="shared" si="38"/>
        <v>0</v>
      </c>
      <c r="AI74" s="75" t="s">
        <v>58</v>
      </c>
      <c r="AJ74" s="366"/>
      <c r="AK74" s="366"/>
      <c r="AL74" s="55"/>
      <c r="AM74" s="37"/>
      <c r="AN74" s="37"/>
      <c r="AO74" s="37"/>
      <c r="AP74" s="37"/>
      <c r="AQ74" s="15"/>
      <c r="AR74" s="18"/>
      <c r="AS74" s="18"/>
      <c r="AT74" s="29"/>
      <c r="AU74" s="29"/>
    </row>
    <row r="75" spans="1:50" ht="81" customHeight="1" thickTop="1" thickBot="1">
      <c r="A75" s="472" t="s">
        <v>510</v>
      </c>
      <c r="B75" s="473" t="s">
        <v>484</v>
      </c>
      <c r="C75" s="474" t="s">
        <v>511</v>
      </c>
      <c r="D75" s="367" t="s">
        <v>512</v>
      </c>
      <c r="E75" s="365">
        <v>44588</v>
      </c>
      <c r="F75" s="365">
        <v>44621</v>
      </c>
      <c r="G75" s="359"/>
      <c r="H75" s="367" t="s">
        <v>82</v>
      </c>
      <c r="I75" s="367" t="s">
        <v>59</v>
      </c>
      <c r="J75" s="367" t="s">
        <v>58</v>
      </c>
      <c r="K75" s="367" t="s">
        <v>126</v>
      </c>
      <c r="L75" s="359" t="str">
        <f>VLOOKUP($H75,Scoring!$A$4:$F$8, MATCH(I75, Scoring!$B$3:$F$3,0)+1,FALSE)</f>
        <v>Low</v>
      </c>
      <c r="M75" s="359" t="str">
        <f>VLOOKUP($H75,Scoring!$A$4:$F$8, MATCH(J75, Scoring!$B$3:$F$3,0)+1,FALSE)</f>
        <v>Low</v>
      </c>
      <c r="N75" s="359" t="str">
        <f>VLOOKUP($H75,Scoring!$A$4:$F$8, MATCH(K75, Scoring!$B$3:$F$3,0)+1,FALSE)</f>
        <v>Low</v>
      </c>
      <c r="O75" s="457" t="s">
        <v>497</v>
      </c>
      <c r="P75" s="457" t="s">
        <v>513</v>
      </c>
      <c r="Q75" s="457" t="s">
        <v>471</v>
      </c>
      <c r="R75" s="457" t="s">
        <v>514</v>
      </c>
      <c r="S75" s="457" t="s">
        <v>515</v>
      </c>
      <c r="T75" s="458" t="s">
        <v>516</v>
      </c>
      <c r="U75" s="459">
        <v>50000</v>
      </c>
      <c r="V75" s="37">
        <v>10000</v>
      </c>
      <c r="W75" s="37"/>
      <c r="X75" s="37">
        <v>100000</v>
      </c>
      <c r="Y75" s="111" t="s">
        <v>134</v>
      </c>
      <c r="Z75" s="367" t="s">
        <v>77</v>
      </c>
      <c r="AA75" s="367" t="s">
        <v>141</v>
      </c>
      <c r="AB75" s="458"/>
      <c r="AC75" s="460">
        <v>0.05</v>
      </c>
      <c r="AD75" s="367" t="str">
        <f t="shared" si="8"/>
        <v>8</v>
      </c>
      <c r="AE75" s="369">
        <f t="shared" si="18"/>
        <v>50000</v>
      </c>
      <c r="AF75" s="359">
        <v>0</v>
      </c>
      <c r="AG75" s="113">
        <f t="shared" si="37"/>
        <v>0.4</v>
      </c>
      <c r="AH75" s="440">
        <f t="shared" si="38"/>
        <v>2500</v>
      </c>
      <c r="AI75" s="75">
        <v>0</v>
      </c>
      <c r="AJ75" s="366"/>
      <c r="AK75" s="366"/>
      <c r="AL75" s="55"/>
      <c r="AM75" s="37"/>
      <c r="AN75" s="37"/>
      <c r="AO75" s="37"/>
      <c r="AP75" s="37"/>
      <c r="AQ75" s="15"/>
      <c r="AR75" s="18"/>
      <c r="AS75" s="18"/>
      <c r="AT75" s="29"/>
      <c r="AU75" s="29"/>
    </row>
    <row r="76" spans="1:50" ht="75.75" customHeight="1" thickTop="1" thickBot="1">
      <c r="A76" s="472" t="s">
        <v>517</v>
      </c>
      <c r="B76" s="473" t="s">
        <v>484</v>
      </c>
      <c r="C76" s="474" t="s">
        <v>518</v>
      </c>
      <c r="D76" s="367" t="s">
        <v>519</v>
      </c>
      <c r="E76" s="365">
        <v>44588</v>
      </c>
      <c r="F76" s="365">
        <v>44621</v>
      </c>
      <c r="G76" s="359"/>
      <c r="H76" s="367" t="s">
        <v>82</v>
      </c>
      <c r="I76" s="367" t="s">
        <v>59</v>
      </c>
      <c r="J76" s="367" t="s">
        <v>58</v>
      </c>
      <c r="K76" s="367" t="s">
        <v>82</v>
      </c>
      <c r="L76" s="359" t="str">
        <f>VLOOKUP($H76,Scoring!$A$4:$F$8, MATCH(I76, Scoring!$B$3:$F$3,0)+1,FALSE)</f>
        <v>Low</v>
      </c>
      <c r="M76" s="359" t="str">
        <f>VLOOKUP($H76,Scoring!$A$4:$F$8, MATCH(J76, Scoring!$B$3:$F$3,0)+1,FALSE)</f>
        <v>Low</v>
      </c>
      <c r="N76" s="359" t="str">
        <f>VLOOKUP($H76,Scoring!$A$4:$F$8, MATCH(K76, Scoring!$B$3:$F$3,0)+1,FALSE)</f>
        <v>Low</v>
      </c>
      <c r="O76" s="457" t="s">
        <v>487</v>
      </c>
      <c r="P76" s="457" t="s">
        <v>488</v>
      </c>
      <c r="Q76" s="457" t="s">
        <v>520</v>
      </c>
      <c r="R76" s="457" t="s">
        <v>521</v>
      </c>
      <c r="S76" s="457" t="s">
        <v>491</v>
      </c>
      <c r="T76" s="458" t="s">
        <v>522</v>
      </c>
      <c r="U76" s="459">
        <v>30000</v>
      </c>
      <c r="V76" s="37">
        <v>7500</v>
      </c>
      <c r="W76" s="37"/>
      <c r="X76" s="37">
        <v>45000</v>
      </c>
      <c r="Y76" s="111" t="s">
        <v>149</v>
      </c>
      <c r="Z76" s="367" t="s">
        <v>77</v>
      </c>
      <c r="AA76" s="367" t="s">
        <v>204</v>
      </c>
      <c r="AB76" s="458"/>
      <c r="AC76" s="460">
        <v>0.02</v>
      </c>
      <c r="AD76" s="367" t="str">
        <f t="shared" si="8"/>
        <v>16</v>
      </c>
      <c r="AE76" s="369">
        <f t="shared" si="18"/>
        <v>30000</v>
      </c>
      <c r="AF76" s="359">
        <v>0</v>
      </c>
      <c r="AG76" s="113">
        <f t="shared" si="37"/>
        <v>0.32</v>
      </c>
      <c r="AH76" s="440">
        <f t="shared" si="38"/>
        <v>600</v>
      </c>
      <c r="AI76" s="75">
        <v>0</v>
      </c>
      <c r="AJ76" s="366"/>
      <c r="AK76" s="366"/>
      <c r="AL76" s="55"/>
      <c r="AM76" s="37"/>
      <c r="AN76" s="37"/>
      <c r="AO76" s="37"/>
      <c r="AP76" s="37"/>
      <c r="AQ76" s="15"/>
      <c r="AR76" s="18"/>
      <c r="AS76" s="18"/>
      <c r="AT76" s="29"/>
      <c r="AU76" s="29"/>
    </row>
    <row r="77" spans="1:50" ht="59.25" customHeight="1" thickTop="1" thickBot="1">
      <c r="A77" s="472" t="s">
        <v>523</v>
      </c>
      <c r="B77" s="473" t="s">
        <v>524</v>
      </c>
      <c r="C77" s="474" t="s">
        <v>525</v>
      </c>
      <c r="D77" s="367" t="s">
        <v>526</v>
      </c>
      <c r="E77" s="365">
        <v>44588</v>
      </c>
      <c r="F77" s="365">
        <v>44621</v>
      </c>
      <c r="G77" s="359"/>
      <c r="H77" s="367" t="s">
        <v>58</v>
      </c>
      <c r="I77" s="367" t="s">
        <v>57</v>
      </c>
      <c r="J77" s="367" t="s">
        <v>59</v>
      </c>
      <c r="K77" s="367" t="s">
        <v>82</v>
      </c>
      <c r="L77" s="359" t="str">
        <f>VLOOKUP($H77,Scoring!$A$4:$F$8, MATCH(I77, Scoring!$B$3:$F$3,0)+1,FALSE)</f>
        <v>Moderate</v>
      </c>
      <c r="M77" s="359" t="str">
        <f>VLOOKUP($H77,Scoring!$A$4:$F$8, MATCH(J77, Scoring!$B$3:$F$3,0)+1,FALSE)</f>
        <v>Moderate</v>
      </c>
      <c r="N77" s="359" t="str">
        <f>VLOOKUP($H77,Scoring!$A$4:$F$8, MATCH(K77, Scoring!$B$3:$F$3,0)+1,FALSE)</f>
        <v>Low</v>
      </c>
      <c r="O77" s="457" t="s">
        <v>487</v>
      </c>
      <c r="P77" s="457" t="s">
        <v>527</v>
      </c>
      <c r="Q77" s="457" t="s">
        <v>62</v>
      </c>
      <c r="R77" s="457" t="s">
        <v>528</v>
      </c>
      <c r="S77" s="475" t="s">
        <v>529</v>
      </c>
      <c r="T77" s="458" t="s">
        <v>530</v>
      </c>
      <c r="U77" s="479">
        <v>25000</v>
      </c>
      <c r="V77" s="37">
        <v>5000</v>
      </c>
      <c r="W77" s="37"/>
      <c r="X77" s="37">
        <v>75000</v>
      </c>
      <c r="Y77" s="111" t="s">
        <v>149</v>
      </c>
      <c r="Z77" s="367" t="s">
        <v>76</v>
      </c>
      <c r="AA77" s="367" t="s">
        <v>141</v>
      </c>
      <c r="AB77" s="400"/>
      <c r="AC77" s="460">
        <v>0.05</v>
      </c>
      <c r="AD77" s="367" t="str">
        <f t="shared" si="8"/>
        <v>16</v>
      </c>
      <c r="AE77" s="369">
        <f t="shared" si="18"/>
        <v>25000</v>
      </c>
      <c r="AF77" s="359">
        <v>0</v>
      </c>
      <c r="AG77" s="113">
        <f t="shared" si="37"/>
        <v>0.8</v>
      </c>
      <c r="AH77" s="440">
        <f t="shared" si="38"/>
        <v>1250</v>
      </c>
      <c r="AI77" s="75">
        <v>0</v>
      </c>
      <c r="AJ77" s="366"/>
      <c r="AK77" s="366"/>
      <c r="AL77" s="55"/>
      <c r="AM77" s="37"/>
      <c r="AN77" s="37"/>
      <c r="AO77" s="37"/>
      <c r="AP77" s="37"/>
      <c r="AQ77" s="15"/>
      <c r="AR77" s="18"/>
      <c r="AS77" s="18"/>
      <c r="AT77" s="29"/>
      <c r="AU77" s="29"/>
    </row>
    <row r="78" spans="1:50" ht="72.75" customHeight="1" thickTop="1" thickBot="1">
      <c r="A78" s="472" t="s">
        <v>531</v>
      </c>
      <c r="B78" s="473" t="s">
        <v>532</v>
      </c>
      <c r="C78" s="474" t="s">
        <v>533</v>
      </c>
      <c r="D78" s="367" t="s">
        <v>534</v>
      </c>
      <c r="E78" s="365">
        <v>44588</v>
      </c>
      <c r="F78" s="365">
        <v>44621</v>
      </c>
      <c r="G78" s="359"/>
      <c r="H78" s="367" t="s">
        <v>82</v>
      </c>
      <c r="I78" s="367" t="s">
        <v>58</v>
      </c>
      <c r="J78" s="367" t="s">
        <v>58</v>
      </c>
      <c r="K78" s="367" t="s">
        <v>82</v>
      </c>
      <c r="L78" s="359" t="str">
        <f>VLOOKUP($H78,Scoring!$A$4:$F$8, MATCH(I78, Scoring!$B$3:$F$3,0)+1,FALSE)</f>
        <v>Low</v>
      </c>
      <c r="M78" s="359" t="str">
        <f>VLOOKUP($H78,Scoring!$A$4:$F$8, MATCH(J78, Scoring!$B$3:$F$3,0)+1,FALSE)</f>
        <v>Low</v>
      </c>
      <c r="N78" s="359" t="str">
        <f>VLOOKUP($H78,Scoring!$A$4:$F$8, MATCH(K78, Scoring!$B$3:$F$3,0)+1,FALSE)</f>
        <v>Low</v>
      </c>
      <c r="O78" s="457" t="s">
        <v>487</v>
      </c>
      <c r="P78" s="457" t="s">
        <v>535</v>
      </c>
      <c r="Q78" s="457" t="s">
        <v>62</v>
      </c>
      <c r="R78" s="457" t="s">
        <v>536</v>
      </c>
      <c r="S78" s="475" t="s">
        <v>537</v>
      </c>
      <c r="T78" s="458" t="s">
        <v>538</v>
      </c>
      <c r="U78" s="480">
        <v>7500</v>
      </c>
      <c r="V78" s="222">
        <v>6000</v>
      </c>
      <c r="W78" s="222"/>
      <c r="X78" s="222">
        <v>15000</v>
      </c>
      <c r="Y78" s="111" t="s">
        <v>539</v>
      </c>
      <c r="Z78" s="367" t="s">
        <v>149</v>
      </c>
      <c r="AA78" s="367" t="s">
        <v>540</v>
      </c>
      <c r="AB78" s="458"/>
      <c r="AC78" s="460">
        <v>0.15</v>
      </c>
      <c r="AD78" s="367" t="str">
        <f t="shared" si="8"/>
        <v>36</v>
      </c>
      <c r="AE78" s="369">
        <f t="shared" si="18"/>
        <v>7500</v>
      </c>
      <c r="AF78" s="359">
        <v>0</v>
      </c>
      <c r="AG78" s="113">
        <f t="shared" si="37"/>
        <v>5.3999999999999995</v>
      </c>
      <c r="AH78" s="440">
        <f t="shared" si="38"/>
        <v>1125</v>
      </c>
      <c r="AI78" s="75">
        <v>0</v>
      </c>
      <c r="AJ78" s="366"/>
      <c r="AK78" s="366"/>
      <c r="AL78" s="55"/>
      <c r="AM78" s="37"/>
      <c r="AN78" s="37"/>
      <c r="AO78" s="37"/>
      <c r="AP78" s="37"/>
      <c r="AQ78" s="15"/>
      <c r="AR78" s="18"/>
      <c r="AS78" s="18"/>
      <c r="AT78" s="29"/>
      <c r="AU78" s="29"/>
    </row>
    <row r="79" spans="1:50" ht="63" customHeight="1" thickTop="1" thickBot="1">
      <c r="A79" s="472" t="s">
        <v>541</v>
      </c>
      <c r="B79" s="473" t="s">
        <v>542</v>
      </c>
      <c r="C79" s="474" t="s">
        <v>543</v>
      </c>
      <c r="D79" s="367" t="s">
        <v>544</v>
      </c>
      <c r="E79" s="365">
        <v>44588</v>
      </c>
      <c r="F79" s="365">
        <v>44621</v>
      </c>
      <c r="G79" s="359"/>
      <c r="H79" s="367" t="s">
        <v>59</v>
      </c>
      <c r="I79" s="367" t="s">
        <v>57</v>
      </c>
      <c r="J79" s="367" t="s">
        <v>126</v>
      </c>
      <c r="K79" s="367" t="s">
        <v>545</v>
      </c>
      <c r="L79" s="359" t="str">
        <f>VLOOKUP($H79,Scoring!$A$4:$F$8, MATCH(I79, Scoring!$B$3:$F$3,0)+1,FALSE)</f>
        <v>High</v>
      </c>
      <c r="M79" s="359" t="str">
        <f>VLOOKUP($H79,Scoring!$A$4:$F$8, MATCH(J79, Scoring!$B$3:$F$3,0)+1,FALSE)</f>
        <v>Low</v>
      </c>
      <c r="N79" s="359" t="str">
        <f>VLOOKUP($H79,Scoring!$A$4:$F$8, MATCH(K79, Scoring!$B$3:$F$3,0)+1,FALSE)</f>
        <v>Low</v>
      </c>
      <c r="O79" s="457" t="s">
        <v>546</v>
      </c>
      <c r="P79" s="457" t="s">
        <v>547</v>
      </c>
      <c r="Q79" s="457" t="s">
        <v>62</v>
      </c>
      <c r="R79" s="457" t="s">
        <v>548</v>
      </c>
      <c r="S79" s="475" t="s">
        <v>549</v>
      </c>
      <c r="T79" s="458" t="s">
        <v>550</v>
      </c>
      <c r="U79" s="479">
        <v>0</v>
      </c>
      <c r="V79" s="37">
        <v>0</v>
      </c>
      <c r="W79" s="37"/>
      <c r="X79" s="37">
        <v>0</v>
      </c>
      <c r="Y79" s="111" t="s">
        <v>66</v>
      </c>
      <c r="Z79" s="367" t="s">
        <v>66</v>
      </c>
      <c r="AA79" s="367" t="s">
        <v>149</v>
      </c>
      <c r="AB79" s="400"/>
      <c r="AC79" s="460">
        <v>0.5</v>
      </c>
      <c r="AD79" s="367" t="str">
        <f t="shared" si="8"/>
        <v>0</v>
      </c>
      <c r="AE79" s="369">
        <f t="shared" si="18"/>
        <v>0</v>
      </c>
      <c r="AF79" s="359" t="s">
        <v>58</v>
      </c>
      <c r="AG79" s="113">
        <f t="shared" si="37"/>
        <v>0</v>
      </c>
      <c r="AH79" s="440">
        <f t="shared" si="38"/>
        <v>0</v>
      </c>
      <c r="AI79" s="75" t="s">
        <v>58</v>
      </c>
      <c r="AJ79" s="366"/>
      <c r="AK79" s="366"/>
      <c r="AL79" s="55"/>
      <c r="AM79" s="37"/>
      <c r="AN79" s="37"/>
      <c r="AO79" s="37"/>
      <c r="AP79" s="37"/>
      <c r="AQ79" s="15"/>
      <c r="AR79" s="18"/>
      <c r="AS79" s="18"/>
      <c r="AT79" s="29"/>
      <c r="AU79" s="29"/>
    </row>
    <row r="80" spans="1:50" ht="73.5" customHeight="1" thickTop="1" thickBot="1">
      <c r="A80" s="472" t="s">
        <v>551</v>
      </c>
      <c r="B80" s="473" t="s">
        <v>552</v>
      </c>
      <c r="C80" s="474" t="s">
        <v>553</v>
      </c>
      <c r="D80" s="367" t="s">
        <v>554</v>
      </c>
      <c r="E80" s="365">
        <v>44588</v>
      </c>
      <c r="F80" s="365">
        <v>44621</v>
      </c>
      <c r="G80" s="359"/>
      <c r="H80" s="367" t="s">
        <v>58</v>
      </c>
      <c r="I80" s="367" t="s">
        <v>57</v>
      </c>
      <c r="J80" s="367" t="s">
        <v>58</v>
      </c>
      <c r="K80" s="367" t="s">
        <v>545</v>
      </c>
      <c r="L80" s="359" t="str">
        <f>VLOOKUP($H80,Scoring!$A$4:$F$8, MATCH(I80, Scoring!$B$3:$F$3,0)+1,FALSE)</f>
        <v>Moderate</v>
      </c>
      <c r="M80" s="359" t="str">
        <f>VLOOKUP($H80,Scoring!$A$4:$F$8, MATCH(J80, Scoring!$B$3:$F$3,0)+1,FALSE)</f>
        <v>Low</v>
      </c>
      <c r="N80" s="359" t="str">
        <f>VLOOKUP($H80,Scoring!$A$4:$F$8, MATCH(K80, Scoring!$B$3:$F$3,0)+1,FALSE)</f>
        <v>Low</v>
      </c>
      <c r="O80" s="457" t="s">
        <v>555</v>
      </c>
      <c r="P80" s="457" t="s">
        <v>556</v>
      </c>
      <c r="Q80" s="457" t="s">
        <v>62</v>
      </c>
      <c r="R80" s="457" t="s">
        <v>557</v>
      </c>
      <c r="S80" s="475" t="s">
        <v>558</v>
      </c>
      <c r="T80" s="458" t="s">
        <v>559</v>
      </c>
      <c r="U80" s="479">
        <v>15000</v>
      </c>
      <c r="V80" s="37">
        <v>0</v>
      </c>
      <c r="W80" s="37"/>
      <c r="X80" s="37">
        <v>30000</v>
      </c>
      <c r="Y80" s="111" t="s">
        <v>77</v>
      </c>
      <c r="Z80" s="367" t="s">
        <v>66</v>
      </c>
      <c r="AA80" s="367" t="s">
        <v>134</v>
      </c>
      <c r="AB80" s="400"/>
      <c r="AC80" s="460">
        <v>0.1</v>
      </c>
      <c r="AD80" s="367" t="str">
        <f t="shared" si="8"/>
        <v>4</v>
      </c>
      <c r="AE80" s="369">
        <f t="shared" si="18"/>
        <v>15000</v>
      </c>
      <c r="AF80" s="359" t="s">
        <v>82</v>
      </c>
      <c r="AG80" s="113">
        <f t="shared" si="37"/>
        <v>0.4</v>
      </c>
      <c r="AH80" s="440">
        <f t="shared" si="38"/>
        <v>1500</v>
      </c>
      <c r="AI80" s="75" t="s">
        <v>58</v>
      </c>
      <c r="AJ80" s="366"/>
      <c r="AK80" s="366"/>
      <c r="AL80" s="55"/>
      <c r="AM80" s="37"/>
      <c r="AN80" s="37"/>
      <c r="AO80" s="37"/>
      <c r="AP80" s="37"/>
      <c r="AQ80" s="15"/>
      <c r="AR80" s="18"/>
      <c r="AS80" s="18"/>
      <c r="AT80" s="29"/>
      <c r="AU80" s="29"/>
    </row>
    <row r="81" spans="1:235" ht="86.25" customHeight="1" thickTop="1" thickBot="1">
      <c r="A81" s="432" t="s">
        <v>560</v>
      </c>
      <c r="B81" s="481" t="s">
        <v>561</v>
      </c>
      <c r="C81" s="482" t="s">
        <v>562</v>
      </c>
      <c r="D81" s="442" t="s">
        <v>563</v>
      </c>
      <c r="E81" s="414">
        <v>44588</v>
      </c>
      <c r="F81" s="414">
        <v>44621</v>
      </c>
      <c r="G81" s="371"/>
      <c r="H81" s="442" t="s">
        <v>57</v>
      </c>
      <c r="I81" s="442" t="s">
        <v>57</v>
      </c>
      <c r="J81" s="442" t="s">
        <v>58</v>
      </c>
      <c r="K81" s="442" t="s">
        <v>82</v>
      </c>
      <c r="L81" s="359" t="str">
        <f>VLOOKUP($H81,Scoring!$A$4:$F$8, MATCH(I81, Scoring!$B$3:$F$3,0)+1,FALSE)</f>
        <v>High</v>
      </c>
      <c r="M81" s="359" t="str">
        <f>VLOOKUP($H81,Scoring!$A$4:$F$8, MATCH(J81, Scoring!$B$3:$F$3,0)+1,FALSE)</f>
        <v>Moderate</v>
      </c>
      <c r="N81" s="359" t="str">
        <f>VLOOKUP($H81,Scoring!$A$4:$F$8, MATCH(K81, Scoring!$B$3:$F$3,0)+1,FALSE)</f>
        <v>Low</v>
      </c>
      <c r="O81" s="483" t="s">
        <v>555</v>
      </c>
      <c r="P81" s="483" t="s">
        <v>564</v>
      </c>
      <c r="Q81" s="483" t="s">
        <v>565</v>
      </c>
      <c r="R81" s="483" t="s">
        <v>566</v>
      </c>
      <c r="S81" s="484" t="s">
        <v>567</v>
      </c>
      <c r="T81" s="485" t="s">
        <v>568</v>
      </c>
      <c r="U81" s="486">
        <v>52000</v>
      </c>
      <c r="V81" s="40">
        <v>40000</v>
      </c>
      <c r="W81" s="40"/>
      <c r="X81" s="40">
        <v>65000</v>
      </c>
      <c r="Y81" s="110" t="s">
        <v>77</v>
      </c>
      <c r="Z81" s="442" t="s">
        <v>117</v>
      </c>
      <c r="AA81" s="442" t="s">
        <v>149</v>
      </c>
      <c r="AB81" s="402"/>
      <c r="AC81" s="487">
        <v>1</v>
      </c>
      <c r="AD81" s="367" t="str">
        <f t="shared" si="8"/>
        <v>4</v>
      </c>
      <c r="AE81" s="369">
        <f t="shared" si="18"/>
        <v>52000</v>
      </c>
      <c r="AF81" s="371">
        <v>0</v>
      </c>
      <c r="AG81" s="113">
        <f t="shared" si="37"/>
        <v>4</v>
      </c>
      <c r="AH81" s="440">
        <f t="shared" si="38"/>
        <v>52000</v>
      </c>
      <c r="AI81" s="75">
        <v>0</v>
      </c>
      <c r="AJ81" s="416"/>
      <c r="AK81" s="416"/>
      <c r="AL81" s="108"/>
      <c r="AM81" s="40"/>
      <c r="AN81" s="40"/>
      <c r="AO81" s="40"/>
      <c r="AP81" s="40"/>
      <c r="AQ81" s="89"/>
      <c r="AR81" s="23"/>
      <c r="AS81" s="23"/>
      <c r="AT81" s="29"/>
      <c r="AU81" s="29"/>
    </row>
    <row r="82" spans="1:235" ht="69.75" customHeight="1" thickTop="1" thickBot="1">
      <c r="A82" s="488" t="s">
        <v>569</v>
      </c>
      <c r="B82" s="489" t="s">
        <v>542</v>
      </c>
      <c r="C82" s="490" t="s">
        <v>570</v>
      </c>
      <c r="D82" s="488" t="s">
        <v>571</v>
      </c>
      <c r="E82" s="491">
        <v>43330</v>
      </c>
      <c r="F82" s="491">
        <v>44621</v>
      </c>
      <c r="G82" s="491"/>
      <c r="H82" s="488" t="s">
        <v>58</v>
      </c>
      <c r="I82" s="488" t="s">
        <v>58</v>
      </c>
      <c r="J82" s="488" t="s">
        <v>59</v>
      </c>
      <c r="K82" s="488" t="s">
        <v>58</v>
      </c>
      <c r="L82" s="359" t="str">
        <f>VLOOKUP($H82,Scoring!$A$4:$F$8, MATCH(I82, Scoring!$B$3:$F$3,0)+1,FALSE)</f>
        <v>Low</v>
      </c>
      <c r="M82" s="359" t="str">
        <f>VLOOKUP($H82,Scoring!$A$4:$F$8, MATCH(J82, Scoring!$B$3:$F$3,0)+1,FALSE)</f>
        <v>Moderate</v>
      </c>
      <c r="N82" s="359" t="str">
        <f>VLOOKUP($H82,Scoring!$A$4:$F$8, MATCH(K82, Scoring!$B$3:$F$3,0)+1,FALSE)</f>
        <v>Low</v>
      </c>
      <c r="O82" s="492" t="s">
        <v>572</v>
      </c>
      <c r="P82" s="492" t="s">
        <v>573</v>
      </c>
      <c r="Q82" s="492" t="s">
        <v>62</v>
      </c>
      <c r="R82" s="492" t="s">
        <v>574</v>
      </c>
      <c r="S82" s="493" t="s">
        <v>575</v>
      </c>
      <c r="T82" s="494" t="s">
        <v>576</v>
      </c>
      <c r="U82" s="224">
        <v>200000</v>
      </c>
      <c r="V82" s="225">
        <v>150000</v>
      </c>
      <c r="W82" s="225"/>
      <c r="X82" s="225">
        <v>300000</v>
      </c>
      <c r="Y82" s="226" t="s">
        <v>66</v>
      </c>
      <c r="Z82" s="495" t="s">
        <v>66</v>
      </c>
      <c r="AA82" s="495" t="s">
        <v>141</v>
      </c>
      <c r="AB82" s="400"/>
      <c r="AC82" s="496">
        <v>0.1</v>
      </c>
      <c r="AD82" s="367" t="str">
        <f t="shared" si="8"/>
        <v>0</v>
      </c>
      <c r="AE82" s="369">
        <f t="shared" si="18"/>
        <v>200000</v>
      </c>
      <c r="AF82" s="488" t="s">
        <v>58</v>
      </c>
      <c r="AG82" s="113">
        <f t="shared" si="37"/>
        <v>0</v>
      </c>
      <c r="AH82" s="440">
        <f t="shared" si="38"/>
        <v>20000</v>
      </c>
      <c r="AI82" s="75" t="s">
        <v>58</v>
      </c>
      <c r="AJ82" s="497"/>
      <c r="AK82" s="498"/>
      <c r="AL82" s="69"/>
      <c r="AM82" s="69"/>
      <c r="AN82" s="69"/>
      <c r="AO82" s="69"/>
      <c r="AP82" s="69"/>
      <c r="AQ82" s="96"/>
      <c r="AR82" s="66"/>
      <c r="AS82" s="66"/>
      <c r="AT82" s="29"/>
      <c r="AU82" s="29"/>
    </row>
    <row r="83" spans="1:235" ht="93" customHeight="1" thickTop="1" thickBot="1">
      <c r="A83" s="488" t="s">
        <v>577</v>
      </c>
      <c r="B83" s="489" t="s">
        <v>484</v>
      </c>
      <c r="C83" s="490" t="s">
        <v>578</v>
      </c>
      <c r="D83" s="488" t="s">
        <v>579</v>
      </c>
      <c r="E83" s="491">
        <v>44648</v>
      </c>
      <c r="F83" s="491"/>
      <c r="G83" s="491"/>
      <c r="H83" s="488" t="s">
        <v>57</v>
      </c>
      <c r="I83" s="488" t="s">
        <v>82</v>
      </c>
      <c r="J83" s="488" t="s">
        <v>57</v>
      </c>
      <c r="K83" s="488" t="s">
        <v>82</v>
      </c>
      <c r="L83" s="359" t="str">
        <f>VLOOKUP($H83,Scoring!$A$4:$F$8, MATCH(I83, Scoring!$B$3:$F$3,0)+1,FALSE)</f>
        <v>Low</v>
      </c>
      <c r="M83" s="359" t="str">
        <f>VLOOKUP($H83,Scoring!$A$4:$F$8, MATCH(J83, Scoring!$B$3:$F$3,0)+1,FALSE)</f>
        <v>High</v>
      </c>
      <c r="N83" s="359" t="str">
        <f>VLOOKUP($H83,Scoring!$A$4:$F$8, MATCH(K83, Scoring!$B$3:$F$3,0)+1,FALSE)</f>
        <v>Low</v>
      </c>
      <c r="O83" s="478" t="s">
        <v>487</v>
      </c>
      <c r="P83" s="492" t="s">
        <v>580</v>
      </c>
      <c r="Q83" s="492" t="s">
        <v>62</v>
      </c>
      <c r="R83" s="492" t="s">
        <v>581</v>
      </c>
      <c r="S83" s="493" t="s">
        <v>582</v>
      </c>
      <c r="T83" s="494" t="s">
        <v>583</v>
      </c>
      <c r="U83" s="68">
        <v>400000</v>
      </c>
      <c r="V83" s="69">
        <v>0</v>
      </c>
      <c r="W83" s="69"/>
      <c r="X83" s="69">
        <v>750000</v>
      </c>
      <c r="Y83" s="114" t="s">
        <v>66</v>
      </c>
      <c r="Z83" s="488" t="s">
        <v>66</v>
      </c>
      <c r="AA83" s="488" t="s">
        <v>204</v>
      </c>
      <c r="AB83" s="402"/>
      <c r="AC83" s="496">
        <v>0.5</v>
      </c>
      <c r="AD83" s="367" t="str">
        <f t="shared" si="8"/>
        <v>0</v>
      </c>
      <c r="AE83" s="369">
        <f t="shared" si="18"/>
        <v>400000</v>
      </c>
      <c r="AF83" s="488" t="s">
        <v>66</v>
      </c>
      <c r="AG83" s="113">
        <f t="shared" si="37"/>
        <v>0</v>
      </c>
      <c r="AH83" s="440">
        <f t="shared" si="38"/>
        <v>200000</v>
      </c>
      <c r="AI83" s="75">
        <v>0</v>
      </c>
      <c r="AJ83" s="497"/>
      <c r="AK83" s="498"/>
      <c r="AL83" s="69"/>
      <c r="AM83" s="69"/>
      <c r="AN83" s="69"/>
      <c r="AO83" s="69"/>
      <c r="AP83" s="69"/>
      <c r="AQ83" s="96"/>
      <c r="AR83" s="66"/>
      <c r="AS83" s="66"/>
      <c r="AT83" s="29"/>
      <c r="AU83" s="29"/>
    </row>
    <row r="84" spans="1:235" ht="69.75" customHeight="1" thickTop="1" thickBot="1">
      <c r="A84" s="488" t="s">
        <v>584</v>
      </c>
      <c r="B84" s="489" t="s">
        <v>585</v>
      </c>
      <c r="C84" s="490" t="s">
        <v>586</v>
      </c>
      <c r="D84" s="488" t="s">
        <v>587</v>
      </c>
      <c r="E84" s="491">
        <v>44607</v>
      </c>
      <c r="F84" s="491">
        <v>44621</v>
      </c>
      <c r="G84" s="491"/>
      <c r="H84" s="488" t="s">
        <v>58</v>
      </c>
      <c r="I84" s="488" t="s">
        <v>82</v>
      </c>
      <c r="J84" s="488" t="s">
        <v>59</v>
      </c>
      <c r="K84" s="488" t="s">
        <v>82</v>
      </c>
      <c r="L84" s="359" t="str">
        <f>VLOOKUP($H84,Scoring!$A$4:$F$8, MATCH(I84, Scoring!$B$3:$F$3,0)+1,FALSE)</f>
        <v>Low</v>
      </c>
      <c r="M84" s="359" t="str">
        <f>VLOOKUP($H84,Scoring!$A$4:$F$8, MATCH(J84, Scoring!$B$3:$F$3,0)+1,FALSE)</f>
        <v>Moderate</v>
      </c>
      <c r="N84" s="359" t="str">
        <f>VLOOKUP($H84,Scoring!$A$4:$F$8, MATCH(K84, Scoring!$B$3:$F$3,0)+1,FALSE)</f>
        <v>Low</v>
      </c>
      <c r="O84" s="478" t="s">
        <v>487</v>
      </c>
      <c r="P84" s="492" t="s">
        <v>588</v>
      </c>
      <c r="Q84" s="492" t="s">
        <v>122</v>
      </c>
      <c r="R84" s="492" t="s">
        <v>589</v>
      </c>
      <c r="S84" s="492" t="s">
        <v>491</v>
      </c>
      <c r="T84" s="494" t="s">
        <v>590</v>
      </c>
      <c r="U84" s="68">
        <v>78000</v>
      </c>
      <c r="V84" s="69">
        <v>75000</v>
      </c>
      <c r="W84" s="69"/>
      <c r="X84" s="69">
        <v>85000</v>
      </c>
      <c r="Y84" s="114" t="s">
        <v>66</v>
      </c>
      <c r="Z84" s="488" t="s">
        <v>66</v>
      </c>
      <c r="AA84" s="488" t="s">
        <v>184</v>
      </c>
      <c r="AB84" s="400"/>
      <c r="AC84" s="496">
        <v>0.2</v>
      </c>
      <c r="AD84" s="367" t="str">
        <f t="shared" si="8"/>
        <v>0</v>
      </c>
      <c r="AE84" s="369">
        <f t="shared" si="18"/>
        <v>78000</v>
      </c>
      <c r="AF84" s="488" t="s">
        <v>66</v>
      </c>
      <c r="AG84" s="113">
        <f t="shared" si="37"/>
        <v>0</v>
      </c>
      <c r="AH84" s="440">
        <f t="shared" si="38"/>
        <v>15600</v>
      </c>
      <c r="AI84" s="75">
        <v>0</v>
      </c>
      <c r="AJ84" s="497"/>
      <c r="AK84" s="498"/>
      <c r="AL84" s="69"/>
      <c r="AM84" s="69"/>
      <c r="AN84" s="69"/>
      <c r="AO84" s="69"/>
      <c r="AP84" s="69"/>
      <c r="AQ84" s="96"/>
      <c r="AR84" s="66"/>
      <c r="AS84" s="66"/>
      <c r="AT84" s="29"/>
      <c r="AU84" s="29"/>
    </row>
    <row r="85" spans="1:235" s="43" customFormat="1" ht="69" customHeight="1" thickTop="1" thickBot="1">
      <c r="A85" s="499" t="s">
        <v>591</v>
      </c>
      <c r="B85" s="500" t="s">
        <v>484</v>
      </c>
      <c r="C85" s="501" t="s">
        <v>592</v>
      </c>
      <c r="D85" s="499" t="s">
        <v>593</v>
      </c>
      <c r="E85" s="502">
        <v>44211</v>
      </c>
      <c r="F85" s="502">
        <v>44621</v>
      </c>
      <c r="G85" s="502"/>
      <c r="H85" s="499" t="s">
        <v>59</v>
      </c>
      <c r="I85" s="499" t="s">
        <v>57</v>
      </c>
      <c r="J85" s="499" t="s">
        <v>57</v>
      </c>
      <c r="K85" s="499" t="s">
        <v>82</v>
      </c>
      <c r="L85" s="371" t="str">
        <f>VLOOKUP($H85,Scoring!$A$4:$F$8, MATCH(I85, Scoring!$B$3:$F$3,0)+1,FALSE)</f>
        <v>High</v>
      </c>
      <c r="M85" s="371" t="str">
        <f>VLOOKUP($H85,Scoring!$A$4:$F$8, MATCH(J85, Scoring!$B$3:$F$3,0)+1,FALSE)</f>
        <v>High</v>
      </c>
      <c r="N85" s="371" t="str">
        <f>VLOOKUP($H85,Scoring!$A$4:$F$8, MATCH(K85, Scoring!$B$3:$F$3,0)+1,FALSE)</f>
        <v>Low</v>
      </c>
      <c r="O85" s="448" t="s">
        <v>487</v>
      </c>
      <c r="P85" s="499" t="s">
        <v>594</v>
      </c>
      <c r="Q85" s="499" t="s">
        <v>62</v>
      </c>
      <c r="R85" s="499" t="s">
        <v>595</v>
      </c>
      <c r="S85" s="503" t="s">
        <v>596</v>
      </c>
      <c r="T85" s="287" t="s">
        <v>597</v>
      </c>
      <c r="U85" s="213">
        <v>200000</v>
      </c>
      <c r="V85" s="214">
        <v>50000</v>
      </c>
      <c r="W85" s="214">
        <f t="shared" ref="W85" si="39">(V85 + X85)/2</f>
        <v>225000</v>
      </c>
      <c r="X85" s="214">
        <v>400000</v>
      </c>
      <c r="Y85" s="215" t="s">
        <v>141</v>
      </c>
      <c r="Z85" s="504" t="s">
        <v>66</v>
      </c>
      <c r="AA85" s="504" t="s">
        <v>253</v>
      </c>
      <c r="AB85" s="505"/>
      <c r="AC85" s="506">
        <v>0.25</v>
      </c>
      <c r="AD85" s="367" t="str">
        <f t="shared" si="8"/>
        <v>26</v>
      </c>
      <c r="AE85" s="369">
        <f t="shared" si="18"/>
        <v>200000</v>
      </c>
      <c r="AF85" s="499">
        <v>0</v>
      </c>
      <c r="AG85" s="209">
        <f t="shared" si="37"/>
        <v>6.5</v>
      </c>
      <c r="AH85" s="507">
        <f t="shared" si="38"/>
        <v>50000</v>
      </c>
      <c r="AI85" s="198">
        <v>0</v>
      </c>
      <c r="AJ85" s="497">
        <v>2021</v>
      </c>
      <c r="AK85" s="66"/>
      <c r="AL85" s="69">
        <v>180000</v>
      </c>
      <c r="AM85" s="69">
        <v>180000</v>
      </c>
      <c r="AN85" s="69">
        <v>180000</v>
      </c>
      <c r="AO85" s="69">
        <v>0</v>
      </c>
      <c r="AP85" s="69">
        <v>0</v>
      </c>
      <c r="AQ85" s="69"/>
      <c r="AR85" s="66"/>
      <c r="AS85" s="66"/>
      <c r="AT85" s="29"/>
      <c r="AU85" s="29"/>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row>
    <row r="86" spans="1:235" s="79" customFormat="1" ht="69" customHeight="1" thickTop="1" thickBot="1">
      <c r="A86" s="359" t="s">
        <v>598</v>
      </c>
      <c r="B86" s="439">
        <v>1.4</v>
      </c>
      <c r="C86" s="410" t="s">
        <v>599</v>
      </c>
      <c r="D86" s="359" t="s">
        <v>600</v>
      </c>
      <c r="E86" s="365">
        <v>44739</v>
      </c>
      <c r="F86" s="365">
        <v>44743</v>
      </c>
      <c r="G86" s="365"/>
      <c r="H86" s="359"/>
      <c r="I86" s="359"/>
      <c r="J86" s="359"/>
      <c r="K86" s="359"/>
      <c r="L86" s="359"/>
      <c r="M86" s="359"/>
      <c r="N86" s="359"/>
      <c r="O86" s="359" t="s">
        <v>487</v>
      </c>
      <c r="P86" s="359" t="s">
        <v>601</v>
      </c>
      <c r="Q86" s="359" t="s">
        <v>471</v>
      </c>
      <c r="R86" s="359" t="s">
        <v>194</v>
      </c>
      <c r="S86" s="410" t="s">
        <v>602</v>
      </c>
      <c r="T86" s="76" t="s">
        <v>603</v>
      </c>
      <c r="U86" s="119">
        <v>150000</v>
      </c>
      <c r="V86" s="118">
        <v>50000</v>
      </c>
      <c r="W86" s="119"/>
      <c r="X86" s="119">
        <v>250000</v>
      </c>
      <c r="Y86" s="113" t="s">
        <v>473</v>
      </c>
      <c r="Z86" s="367" t="s">
        <v>77</v>
      </c>
      <c r="AA86" s="367" t="s">
        <v>141</v>
      </c>
      <c r="AB86" s="400"/>
      <c r="AC86" s="368">
        <v>0.1</v>
      </c>
      <c r="AD86" s="367" t="str">
        <f t="shared" ref="AD86:AD99" si="40">Y86</f>
        <v>13</v>
      </c>
      <c r="AE86" s="369">
        <f t="shared" si="18"/>
        <v>150000</v>
      </c>
      <c r="AF86" s="246">
        <v>0</v>
      </c>
      <c r="AG86" s="113">
        <f>AC86*AD86</f>
        <v>1.3</v>
      </c>
      <c r="AH86" s="440">
        <f>AC86*AE86</f>
        <v>15000</v>
      </c>
      <c r="AI86" s="75">
        <v>0</v>
      </c>
      <c r="AJ86" s="203"/>
      <c r="AK86" s="203"/>
      <c r="AL86" s="203"/>
      <c r="AM86" s="205"/>
      <c r="AN86" s="206"/>
      <c r="AO86" s="206"/>
      <c r="AP86" s="206"/>
      <c r="AQ86" s="207"/>
      <c r="AR86" s="80"/>
      <c r="AS86" s="80"/>
      <c r="AX86" s="210"/>
    </row>
    <row r="87" spans="1:235" s="2" customFormat="1" ht="17.45" customHeight="1" thickTop="1" thickBot="1">
      <c r="A87" s="267"/>
      <c r="B87" s="267"/>
      <c r="C87" s="268" t="s">
        <v>604</v>
      </c>
      <c r="D87" s="267"/>
      <c r="E87" s="267"/>
      <c r="F87" s="267"/>
      <c r="G87" s="267"/>
      <c r="H87" s="267"/>
      <c r="I87" s="267"/>
      <c r="J87" s="267"/>
      <c r="K87" s="267"/>
      <c r="L87" s="267"/>
      <c r="M87" s="267"/>
      <c r="N87" s="267"/>
      <c r="O87" s="267"/>
      <c r="P87" s="267"/>
      <c r="Q87" s="267"/>
      <c r="R87" s="267"/>
      <c r="S87" s="267"/>
      <c r="T87" s="269"/>
      <c r="U87" s="270"/>
      <c r="V87" s="270"/>
      <c r="W87" s="271"/>
      <c r="X87" s="270"/>
      <c r="Y87" s="272"/>
      <c r="Z87" s="273"/>
      <c r="AA87" s="273"/>
      <c r="AB87" s="267"/>
      <c r="AC87" s="408"/>
      <c r="AD87" s="408"/>
      <c r="AE87" s="408"/>
      <c r="AF87" s="408"/>
      <c r="AG87"/>
      <c r="AH87" s="438"/>
      <c r="AI87"/>
      <c r="AJ87" s="286"/>
      <c r="AK87" s="97"/>
      <c r="AL87" s="97"/>
      <c r="AM87" s="97"/>
      <c r="AN87" s="97"/>
      <c r="AO87" s="97"/>
      <c r="AP87" s="97"/>
      <c r="AQ87" s="97"/>
      <c r="AR87" s="98"/>
      <c r="AS87" s="98"/>
    </row>
    <row r="88" spans="1:235" s="74" customFormat="1" ht="74.25" customHeight="1" thickTop="1" thickBot="1">
      <c r="A88" s="100" t="s">
        <v>605</v>
      </c>
      <c r="B88" s="237" t="s">
        <v>606</v>
      </c>
      <c r="C88" s="178" t="s">
        <v>607</v>
      </c>
      <c r="D88" s="251" t="s">
        <v>608</v>
      </c>
      <c r="E88" s="491">
        <v>44588</v>
      </c>
      <c r="F88" s="508">
        <v>44620</v>
      </c>
      <c r="G88" s="508"/>
      <c r="H88" s="100" t="s">
        <v>59</v>
      </c>
      <c r="I88" s="100" t="s">
        <v>57</v>
      </c>
      <c r="J88" s="100" t="s">
        <v>59</v>
      </c>
      <c r="K88" s="100" t="s">
        <v>57</v>
      </c>
      <c r="L88" s="497" t="str">
        <f>VLOOKUP($H88,Scoring!$A$4:$F$8, MATCH(I88, Scoring!$B$3:$F$3,0)+1,FALSE)</f>
        <v>High</v>
      </c>
      <c r="M88" s="497" t="str">
        <f>VLOOKUP($H88,Scoring!$A$4:$F$8, MATCH(J88, Scoring!$B$3:$F$3,0)+1,FALSE)</f>
        <v>Moderate</v>
      </c>
      <c r="N88" s="497" t="str">
        <f>VLOOKUP($H88,Scoring!$A$4:$F$8, MATCH(K88, Scoring!$B$3:$F$3,0)+1,FALSE)</f>
        <v>High</v>
      </c>
      <c r="O88" s="100" t="s">
        <v>609</v>
      </c>
      <c r="P88" s="100" t="s">
        <v>610</v>
      </c>
      <c r="Q88" s="100" t="s">
        <v>62</v>
      </c>
      <c r="R88" s="100" t="s">
        <v>455</v>
      </c>
      <c r="S88" s="252" t="s">
        <v>611</v>
      </c>
      <c r="T88" s="497" t="s">
        <v>612</v>
      </c>
      <c r="U88" s="68">
        <v>40000</v>
      </c>
      <c r="V88" s="69">
        <v>20000</v>
      </c>
      <c r="W88" s="69"/>
      <c r="X88" s="69">
        <v>60000</v>
      </c>
      <c r="Y88" s="114" t="s">
        <v>473</v>
      </c>
      <c r="Z88" s="488" t="s">
        <v>134</v>
      </c>
      <c r="AA88" s="488" t="s">
        <v>253</v>
      </c>
      <c r="AB88" s="509"/>
      <c r="AC88" s="191">
        <v>0.2</v>
      </c>
      <c r="AD88" s="367" t="str">
        <f t="shared" si="40"/>
        <v>13</v>
      </c>
      <c r="AE88" s="369">
        <f t="shared" si="18"/>
        <v>40000</v>
      </c>
      <c r="AF88" s="100" t="s">
        <v>58</v>
      </c>
      <c r="AG88" s="281">
        <f>AC88*AD88</f>
        <v>2.6</v>
      </c>
      <c r="AH88" s="510">
        <f>AC88*AE88</f>
        <v>8000</v>
      </c>
      <c r="AI88" s="281" t="s">
        <v>58</v>
      </c>
      <c r="AJ88" s="511"/>
      <c r="AK88" s="497"/>
      <c r="AL88" s="69"/>
      <c r="AM88" s="69"/>
      <c r="AN88" s="69"/>
      <c r="AO88" s="69"/>
      <c r="AP88" s="69"/>
      <c r="AQ88" s="69"/>
      <c r="AR88" s="115"/>
      <c r="AS88" s="115"/>
      <c r="AT88" s="116"/>
      <c r="AU88" s="116"/>
    </row>
    <row r="89" spans="1:235" s="74" customFormat="1" ht="92.25" customHeight="1" thickTop="1" thickBot="1">
      <c r="A89" s="212" t="s">
        <v>613</v>
      </c>
      <c r="B89" s="288" t="s">
        <v>614</v>
      </c>
      <c r="C89" s="289" t="s">
        <v>615</v>
      </c>
      <c r="D89" s="290" t="s">
        <v>616</v>
      </c>
      <c r="E89" s="512">
        <v>44588</v>
      </c>
      <c r="F89" s="513">
        <v>44620</v>
      </c>
      <c r="G89" s="513"/>
      <c r="H89" s="212" t="s">
        <v>59</v>
      </c>
      <c r="I89" s="212" t="s">
        <v>58</v>
      </c>
      <c r="J89" s="212" t="s">
        <v>59</v>
      </c>
      <c r="K89" s="212" t="s">
        <v>59</v>
      </c>
      <c r="L89" s="514" t="str">
        <f>VLOOKUP($H89,Scoring!$A$4:$F$8, MATCH(I89, Scoring!$B$3:$F$3,0)+1,FALSE)</f>
        <v>Moderate</v>
      </c>
      <c r="M89" s="514" t="str">
        <f>VLOOKUP($H89,Scoring!$A$4:$F$8, MATCH(J89, Scoring!$B$3:$F$3,0)+1,FALSE)</f>
        <v>Moderate</v>
      </c>
      <c r="N89" s="514" t="str">
        <f>VLOOKUP($H89,Scoring!$A$4:$F$8, MATCH(K89, Scoring!$B$3:$F$3,0)+1,FALSE)</f>
        <v>Moderate</v>
      </c>
      <c r="O89" s="212" t="s">
        <v>60</v>
      </c>
      <c r="P89" s="212" t="s">
        <v>617</v>
      </c>
      <c r="Q89" s="212" t="s">
        <v>618</v>
      </c>
      <c r="R89" s="212" t="s">
        <v>619</v>
      </c>
      <c r="S89" s="291" t="s">
        <v>620</v>
      </c>
      <c r="T89" s="515" t="s">
        <v>621</v>
      </c>
      <c r="U89" s="292">
        <v>145000</v>
      </c>
      <c r="V89" s="293">
        <v>140000</v>
      </c>
      <c r="W89" s="293"/>
      <c r="X89" s="293">
        <v>160000</v>
      </c>
      <c r="Y89" s="294" t="s">
        <v>134</v>
      </c>
      <c r="Z89" s="516" t="s">
        <v>178</v>
      </c>
      <c r="AA89" s="516" t="s">
        <v>183</v>
      </c>
      <c r="AB89" s="517"/>
      <c r="AC89" s="295">
        <v>0.2</v>
      </c>
      <c r="AD89" s="367" t="str">
        <f t="shared" si="40"/>
        <v>8</v>
      </c>
      <c r="AE89" s="369">
        <f t="shared" si="18"/>
        <v>145000</v>
      </c>
      <c r="AF89" s="296" t="s">
        <v>59</v>
      </c>
      <c r="AG89" s="284">
        <f>AC89*AD89</f>
        <v>1.6</v>
      </c>
      <c r="AH89" s="518">
        <f>AC89*AE89</f>
        <v>29000</v>
      </c>
      <c r="AI89" s="284" t="s">
        <v>58</v>
      </c>
      <c r="AJ89" s="519"/>
      <c r="AK89" s="497"/>
      <c r="AL89" s="69"/>
      <c r="AM89" s="69"/>
      <c r="AN89" s="69"/>
      <c r="AO89" s="69"/>
      <c r="AP89" s="69"/>
      <c r="AQ89" s="69"/>
      <c r="AR89" s="115"/>
      <c r="AS89" s="115"/>
      <c r="AT89" s="116"/>
      <c r="AU89" s="116"/>
    </row>
    <row r="90" spans="1:235" s="79" customFormat="1" ht="92.25" customHeight="1" thickTop="1" thickBot="1">
      <c r="A90" s="359" t="s">
        <v>622</v>
      </c>
      <c r="B90" s="520">
        <v>1.5</v>
      </c>
      <c r="C90" s="410" t="s">
        <v>623</v>
      </c>
      <c r="D90" s="359" t="s">
        <v>624</v>
      </c>
      <c r="E90" s="365">
        <v>44739</v>
      </c>
      <c r="F90" s="365"/>
      <c r="G90" s="365"/>
      <c r="H90" s="359"/>
      <c r="I90" s="359"/>
      <c r="J90" s="359"/>
      <c r="K90" s="359"/>
      <c r="L90" s="359"/>
      <c r="M90" s="359"/>
      <c r="N90" s="359"/>
      <c r="O90" s="359" t="s">
        <v>625</v>
      </c>
      <c r="P90" s="359" t="s">
        <v>417</v>
      </c>
      <c r="Q90" s="359" t="s">
        <v>471</v>
      </c>
      <c r="R90" s="359" t="s">
        <v>194</v>
      </c>
      <c r="S90" s="359"/>
      <c r="T90" s="76" t="s">
        <v>626</v>
      </c>
      <c r="U90" s="119">
        <v>100000</v>
      </c>
      <c r="V90" s="118">
        <v>80000</v>
      </c>
      <c r="W90" s="119"/>
      <c r="X90" s="119">
        <v>120000</v>
      </c>
      <c r="Y90" s="113" t="s">
        <v>184</v>
      </c>
      <c r="Z90" s="367" t="s">
        <v>77</v>
      </c>
      <c r="AA90" s="367" t="s">
        <v>204</v>
      </c>
      <c r="AB90" s="400"/>
      <c r="AC90" s="368">
        <v>0.15</v>
      </c>
      <c r="AD90" s="367" t="str">
        <f t="shared" si="40"/>
        <v>12</v>
      </c>
      <c r="AE90" s="369">
        <f t="shared" si="18"/>
        <v>100000</v>
      </c>
      <c r="AF90" s="246" t="s">
        <v>58</v>
      </c>
      <c r="AG90" s="75">
        <f>AC90*AD90</f>
        <v>1.7999999999999998</v>
      </c>
      <c r="AH90" s="440">
        <f>AC90*AE90</f>
        <v>15000</v>
      </c>
      <c r="AI90" s="75" t="s">
        <v>58</v>
      </c>
      <c r="AJ90" s="261"/>
      <c r="AK90" s="203"/>
      <c r="AL90" s="203"/>
      <c r="AM90" s="205"/>
      <c r="AN90" s="206"/>
      <c r="AO90" s="206"/>
      <c r="AP90" s="206"/>
      <c r="AQ90" s="207"/>
      <c r="AR90" s="80"/>
      <c r="AS90" s="80"/>
      <c r="AX90" s="210"/>
    </row>
    <row r="91" spans="1:235" s="2" customFormat="1" ht="17.45" customHeight="1" thickTop="1" thickBot="1">
      <c r="A91" s="267"/>
      <c r="B91" s="267"/>
      <c r="C91" s="268" t="s">
        <v>627</v>
      </c>
      <c r="D91" s="267"/>
      <c r="E91" s="267"/>
      <c r="F91" s="267"/>
      <c r="G91" s="267"/>
      <c r="H91" s="267"/>
      <c r="I91" s="267"/>
      <c r="J91" s="267"/>
      <c r="K91" s="267"/>
      <c r="L91" s="267"/>
      <c r="M91" s="267"/>
      <c r="N91" s="267"/>
      <c r="O91" s="267"/>
      <c r="P91" s="267"/>
      <c r="Q91" s="267"/>
      <c r="R91" s="267"/>
      <c r="S91" s="267"/>
      <c r="T91" s="269"/>
      <c r="U91" s="270"/>
      <c r="V91" s="270"/>
      <c r="W91" s="271"/>
      <c r="X91" s="270"/>
      <c r="Y91" s="272"/>
      <c r="Z91" s="273"/>
      <c r="AA91" s="273"/>
      <c r="AB91" s="267"/>
      <c r="AC91" s="408"/>
      <c r="AD91" s="408"/>
      <c r="AE91" s="408"/>
      <c r="AF91" s="408"/>
      <c r="AG91"/>
      <c r="AH91" s="438"/>
      <c r="AI91"/>
      <c r="AJ91" s="266"/>
      <c r="AK91" s="97"/>
      <c r="AL91" s="97"/>
      <c r="AM91" s="97"/>
      <c r="AN91" s="97"/>
      <c r="AO91" s="97"/>
      <c r="AP91" s="97"/>
      <c r="AQ91" s="97"/>
      <c r="AR91" s="98"/>
      <c r="AS91" s="98"/>
    </row>
    <row r="92" spans="1:235" ht="54" customHeight="1" thickTop="1" thickBot="1">
      <c r="A92" s="488" t="s">
        <v>628</v>
      </c>
      <c r="B92" s="521" t="s">
        <v>629</v>
      </c>
      <c r="C92" s="493" t="s">
        <v>630</v>
      </c>
      <c r="D92" s="492" t="s">
        <v>631</v>
      </c>
      <c r="E92" s="491">
        <v>43329</v>
      </c>
      <c r="F92" s="522"/>
      <c r="G92" s="522"/>
      <c r="H92" s="492" t="s">
        <v>58</v>
      </c>
      <c r="I92" s="492" t="s">
        <v>59</v>
      </c>
      <c r="J92" s="492" t="s">
        <v>58</v>
      </c>
      <c r="K92" s="492" t="s">
        <v>58</v>
      </c>
      <c r="L92" s="523" t="str">
        <f>VLOOKUP($H92,Scoring!$A$4:$F$8, MATCH(I92, Scoring!$B$3:$F$3,0)+1,FALSE)</f>
        <v>Moderate</v>
      </c>
      <c r="M92" s="523" t="str">
        <f>VLOOKUP($H92,Scoring!$A$4:$F$8, MATCH(J92, Scoring!$B$3:$F$3,0)+1,FALSE)</f>
        <v>Low</v>
      </c>
      <c r="N92" s="523" t="str">
        <f>VLOOKUP($H92,Scoring!$A$4:$F$8, MATCH(K92, Scoring!$B$3:$F$3,0)+1,FALSE)</f>
        <v>Low</v>
      </c>
      <c r="O92" s="492" t="s">
        <v>572</v>
      </c>
      <c r="P92" s="492" t="s">
        <v>632</v>
      </c>
      <c r="Q92" s="492" t="s">
        <v>633</v>
      </c>
      <c r="R92" s="492" t="s">
        <v>634</v>
      </c>
      <c r="S92" s="493" t="s">
        <v>635</v>
      </c>
      <c r="T92" s="498" t="s">
        <v>636</v>
      </c>
      <c r="U92" s="524">
        <v>20000</v>
      </c>
      <c r="V92" s="69">
        <v>0</v>
      </c>
      <c r="W92" s="69">
        <f t="shared" ref="W92:W96" si="41">(V92 + X92)/2</f>
        <v>20000</v>
      </c>
      <c r="X92" s="69">
        <v>40000</v>
      </c>
      <c r="Y92" s="114" t="s">
        <v>197</v>
      </c>
      <c r="Z92" s="488" t="s">
        <v>183</v>
      </c>
      <c r="AA92" s="488" t="s">
        <v>637</v>
      </c>
      <c r="AB92" s="525"/>
      <c r="AC92" s="496">
        <v>0.25</v>
      </c>
      <c r="AD92" s="367" t="str">
        <f t="shared" si="40"/>
        <v>20</v>
      </c>
      <c r="AE92" s="369">
        <f t="shared" si="18"/>
        <v>20000</v>
      </c>
      <c r="AF92" s="488" t="s">
        <v>66</v>
      </c>
      <c r="AG92" s="274">
        <f t="shared" ref="AG92:AG97" si="42">AC92*AD92</f>
        <v>5</v>
      </c>
      <c r="AH92" s="526">
        <f t="shared" ref="AH92:AH97" si="43">AC92*AE92</f>
        <v>5000</v>
      </c>
      <c r="AI92" s="275">
        <v>0</v>
      </c>
      <c r="AJ92" s="498"/>
      <c r="AK92" s="498"/>
      <c r="AL92" s="96"/>
      <c r="AM92" s="96"/>
      <c r="AN92" s="96"/>
      <c r="AO92" s="96"/>
      <c r="AP92" s="96"/>
      <c r="AQ92" s="96"/>
      <c r="AR92" s="66"/>
      <c r="AS92" s="66"/>
      <c r="AT92" s="29"/>
      <c r="AU92" s="29"/>
    </row>
    <row r="93" spans="1:235" ht="99" customHeight="1" thickTop="1" thickBot="1">
      <c r="A93" s="527" t="s">
        <v>638</v>
      </c>
      <c r="B93" s="528" t="s">
        <v>629</v>
      </c>
      <c r="C93" s="529" t="s">
        <v>639</v>
      </c>
      <c r="D93" s="530" t="s">
        <v>640</v>
      </c>
      <c r="E93" s="531">
        <v>43329</v>
      </c>
      <c r="F93" s="532" t="s">
        <v>641</v>
      </c>
      <c r="G93" s="532"/>
      <c r="H93" s="530" t="s">
        <v>59</v>
      </c>
      <c r="I93" s="530" t="s">
        <v>58</v>
      </c>
      <c r="J93" s="530" t="s">
        <v>59</v>
      </c>
      <c r="K93" s="530" t="s">
        <v>59</v>
      </c>
      <c r="L93" s="374" t="str">
        <f>VLOOKUP($H93,Scoring!$A$4:$F$8, MATCH(I93, Scoring!$B$3:$F$3,0)+1,FALSE)</f>
        <v>Moderate</v>
      </c>
      <c r="M93" s="374" t="str">
        <f>VLOOKUP($H93,Scoring!$A$4:$F$8, MATCH(J93, Scoring!$B$3:$F$3,0)+1,FALSE)</f>
        <v>Moderate</v>
      </c>
      <c r="N93" s="374" t="str">
        <f>VLOOKUP($H93,Scoring!$A$4:$F$8, MATCH(K93, Scoring!$B$3:$F$3,0)+1,FALSE)</f>
        <v>Moderate</v>
      </c>
      <c r="O93" s="530" t="s">
        <v>572</v>
      </c>
      <c r="P93" s="530" t="s">
        <v>642</v>
      </c>
      <c r="Q93" s="530" t="s">
        <v>62</v>
      </c>
      <c r="R93" s="530" t="s">
        <v>643</v>
      </c>
      <c r="S93" s="529" t="s">
        <v>644</v>
      </c>
      <c r="T93" s="533" t="s">
        <v>645</v>
      </c>
      <c r="U93" s="534">
        <v>80000</v>
      </c>
      <c r="V93" s="216">
        <v>40000</v>
      </c>
      <c r="W93" s="216">
        <f t="shared" si="41"/>
        <v>80000</v>
      </c>
      <c r="X93" s="216">
        <v>120000</v>
      </c>
      <c r="Y93" s="217" t="s">
        <v>197</v>
      </c>
      <c r="Z93" s="527" t="s">
        <v>183</v>
      </c>
      <c r="AA93" s="527" t="s">
        <v>637</v>
      </c>
      <c r="AB93" s="535"/>
      <c r="AC93" s="536">
        <v>0.05</v>
      </c>
      <c r="AD93" s="367" t="str">
        <f t="shared" si="40"/>
        <v>20</v>
      </c>
      <c r="AE93" s="369">
        <f t="shared" ref="AE93:AE97" si="44">U93</f>
        <v>80000</v>
      </c>
      <c r="AF93" s="527" t="s">
        <v>646</v>
      </c>
      <c r="AG93" s="255">
        <f t="shared" si="42"/>
        <v>1</v>
      </c>
      <c r="AH93" s="471">
        <f t="shared" si="43"/>
        <v>4000</v>
      </c>
      <c r="AI93" s="199" t="s">
        <v>58</v>
      </c>
      <c r="AJ93" s="498"/>
      <c r="AK93" s="498"/>
      <c r="AL93" s="96"/>
      <c r="AM93" s="96"/>
      <c r="AN93" s="96"/>
      <c r="AO93" s="96"/>
      <c r="AP93" s="96"/>
      <c r="AQ93" s="96"/>
      <c r="AR93" s="66"/>
      <c r="AS93" s="66"/>
      <c r="AT93" s="29"/>
      <c r="AU93" s="29"/>
    </row>
    <row r="94" spans="1:235" ht="100.5" customHeight="1" thickTop="1" thickBot="1">
      <c r="A94" s="488" t="s">
        <v>647</v>
      </c>
      <c r="B94" s="521" t="s">
        <v>629</v>
      </c>
      <c r="C94" s="493" t="s">
        <v>648</v>
      </c>
      <c r="D94" s="492" t="s">
        <v>649</v>
      </c>
      <c r="E94" s="491">
        <v>44586</v>
      </c>
      <c r="F94" s="537"/>
      <c r="G94" s="537"/>
      <c r="H94" s="492" t="s">
        <v>59</v>
      </c>
      <c r="I94" s="492" t="s">
        <v>58</v>
      </c>
      <c r="J94" s="492" t="s">
        <v>58</v>
      </c>
      <c r="K94" s="492" t="s">
        <v>59</v>
      </c>
      <c r="L94" s="359" t="str">
        <f>VLOOKUP($H94,Scoring!$A$4:$F$8, MATCH(I94, Scoring!$B$3:$F$3,0)+1,FALSE)</f>
        <v>Moderate</v>
      </c>
      <c r="M94" s="359" t="str">
        <f>VLOOKUP($H94,Scoring!$A$4:$F$8, MATCH(J94, Scoring!$B$3:$F$3,0)+1,FALSE)</f>
        <v>Moderate</v>
      </c>
      <c r="N94" s="359" t="str">
        <f>VLOOKUP($H94,Scoring!$A$4:$F$8, MATCH(K94, Scoring!$B$3:$F$3,0)+1,FALSE)</f>
        <v>Moderate</v>
      </c>
      <c r="O94" s="492" t="s">
        <v>572</v>
      </c>
      <c r="P94" s="492" t="s">
        <v>650</v>
      </c>
      <c r="Q94" s="492" t="s">
        <v>62</v>
      </c>
      <c r="R94" s="492" t="s">
        <v>651</v>
      </c>
      <c r="S94" s="493" t="s">
        <v>652</v>
      </c>
      <c r="T94" s="498" t="s">
        <v>653</v>
      </c>
      <c r="U94" s="524">
        <v>20000</v>
      </c>
      <c r="V94" s="69">
        <v>0</v>
      </c>
      <c r="W94" s="69">
        <f>(V94 + X94)/2</f>
        <v>15000</v>
      </c>
      <c r="X94" s="69">
        <v>30000</v>
      </c>
      <c r="Y94" s="114" t="s">
        <v>183</v>
      </c>
      <c r="Z94" s="488" t="s">
        <v>654</v>
      </c>
      <c r="AA94" s="488" t="s">
        <v>655</v>
      </c>
      <c r="AB94" s="538"/>
      <c r="AC94" s="496">
        <v>0.05</v>
      </c>
      <c r="AD94" s="367" t="str">
        <f t="shared" si="40"/>
        <v>10</v>
      </c>
      <c r="AE94" s="369">
        <f t="shared" si="44"/>
        <v>20000</v>
      </c>
      <c r="AF94" s="488" t="s">
        <v>656</v>
      </c>
      <c r="AG94" s="17">
        <f t="shared" si="42"/>
        <v>0.5</v>
      </c>
      <c r="AH94" s="440">
        <f t="shared" si="43"/>
        <v>1000</v>
      </c>
      <c r="AI94" s="75" t="s">
        <v>58</v>
      </c>
      <c r="AJ94" s="498"/>
      <c r="AK94" s="498"/>
      <c r="AL94" s="96"/>
      <c r="AM94" s="96"/>
      <c r="AN94" s="96"/>
      <c r="AO94" s="96"/>
      <c r="AP94" s="96"/>
      <c r="AQ94" s="96"/>
      <c r="AR94" s="66"/>
      <c r="AS94" s="66"/>
      <c r="AT94" s="29"/>
      <c r="AU94" s="29"/>
    </row>
    <row r="95" spans="1:235" ht="79.5" customHeight="1" thickTop="1" thickBot="1">
      <c r="A95" s="488" t="s">
        <v>657</v>
      </c>
      <c r="B95" s="521" t="s">
        <v>629</v>
      </c>
      <c r="C95" s="493" t="s">
        <v>658</v>
      </c>
      <c r="D95" s="492" t="s">
        <v>659</v>
      </c>
      <c r="E95" s="491">
        <v>44586</v>
      </c>
      <c r="F95" s="537"/>
      <c r="G95" s="537"/>
      <c r="H95" s="492" t="s">
        <v>58</v>
      </c>
      <c r="I95" s="492" t="s">
        <v>126</v>
      </c>
      <c r="J95" s="492" t="s">
        <v>58</v>
      </c>
      <c r="K95" s="492" t="s">
        <v>58</v>
      </c>
      <c r="L95" s="359" t="str">
        <f>VLOOKUP($H95,Scoring!$A$4:$F$8, MATCH(I95, Scoring!$B$3:$F$3,0)+1,FALSE)</f>
        <v>Low</v>
      </c>
      <c r="M95" s="359" t="str">
        <f>VLOOKUP($H95,Scoring!$A$4:$F$8, MATCH(J95, Scoring!$B$3:$F$3,0)+1,FALSE)</f>
        <v>Low</v>
      </c>
      <c r="N95" s="359" t="str">
        <f>VLOOKUP($H95,Scoring!$A$4:$F$8, MATCH(K95, Scoring!$B$3:$F$3,0)+1,FALSE)</f>
        <v>Low</v>
      </c>
      <c r="O95" s="492" t="s">
        <v>572</v>
      </c>
      <c r="P95" s="492" t="s">
        <v>660</v>
      </c>
      <c r="Q95" s="492" t="s">
        <v>62</v>
      </c>
      <c r="R95" s="492" t="s">
        <v>661</v>
      </c>
      <c r="S95" s="493" t="s">
        <v>662</v>
      </c>
      <c r="T95" s="498" t="s">
        <v>663</v>
      </c>
      <c r="U95" s="524">
        <v>40000</v>
      </c>
      <c r="V95" s="69">
        <v>20000</v>
      </c>
      <c r="W95" s="69">
        <f t="shared" si="41"/>
        <v>40000</v>
      </c>
      <c r="X95" s="69">
        <v>60000</v>
      </c>
      <c r="Y95" s="114" t="s">
        <v>178</v>
      </c>
      <c r="Z95" s="488" t="s">
        <v>117</v>
      </c>
      <c r="AA95" s="488" t="s">
        <v>664</v>
      </c>
      <c r="AB95" s="538"/>
      <c r="AC95" s="496">
        <v>0.03</v>
      </c>
      <c r="AD95" s="367" t="str">
        <f t="shared" si="40"/>
        <v>6</v>
      </c>
      <c r="AE95" s="369">
        <f t="shared" si="44"/>
        <v>40000</v>
      </c>
      <c r="AF95" s="488" t="s">
        <v>665</v>
      </c>
      <c r="AG95" s="17">
        <f t="shared" si="42"/>
        <v>0.18</v>
      </c>
      <c r="AH95" s="440">
        <f t="shared" si="43"/>
        <v>1200</v>
      </c>
      <c r="AI95" s="197" t="s">
        <v>58</v>
      </c>
      <c r="AJ95" s="498"/>
      <c r="AK95" s="498"/>
      <c r="AL95" s="96"/>
      <c r="AM95" s="96"/>
      <c r="AN95" s="96"/>
      <c r="AO95" s="96"/>
      <c r="AP95" s="96"/>
      <c r="AQ95" s="96"/>
      <c r="AR95" s="66"/>
      <c r="AS95" s="66"/>
      <c r="AT95" s="29"/>
      <c r="AU95" s="29"/>
    </row>
    <row r="96" spans="1:235" ht="65.25" customHeight="1" thickTop="1" thickBot="1">
      <c r="A96" s="504" t="s">
        <v>666</v>
      </c>
      <c r="B96" s="539" t="s">
        <v>629</v>
      </c>
      <c r="C96" s="540" t="s">
        <v>667</v>
      </c>
      <c r="D96" s="541" t="s">
        <v>668</v>
      </c>
      <c r="E96" s="502">
        <v>44586</v>
      </c>
      <c r="F96" s="542"/>
      <c r="G96" s="542"/>
      <c r="H96" s="541" t="s">
        <v>58</v>
      </c>
      <c r="I96" s="541" t="s">
        <v>58</v>
      </c>
      <c r="J96" s="541" t="s">
        <v>58</v>
      </c>
      <c r="K96" s="541" t="s">
        <v>58</v>
      </c>
      <c r="L96" s="371" t="str">
        <f>VLOOKUP($H96,Scoring!$A$4:$F$8, MATCH(I96, Scoring!$B$3:$F$3,0)+1,FALSE)</f>
        <v>Low</v>
      </c>
      <c r="M96" s="371" t="str">
        <f>VLOOKUP($H96,Scoring!$A$4:$F$8, MATCH(J96, Scoring!$B$3:$F$3,0)+1,FALSE)</f>
        <v>Low</v>
      </c>
      <c r="N96" s="371" t="str">
        <f>VLOOKUP($H96,Scoring!$A$4:$F$8, MATCH(K96, Scoring!$B$3:$F$3,0)+1,FALSE)</f>
        <v>Low</v>
      </c>
      <c r="O96" s="541" t="s">
        <v>572</v>
      </c>
      <c r="P96" s="541" t="s">
        <v>669</v>
      </c>
      <c r="Q96" s="541" t="s">
        <v>62</v>
      </c>
      <c r="R96" s="541" t="s">
        <v>670</v>
      </c>
      <c r="S96" s="540" t="s">
        <v>671</v>
      </c>
      <c r="T96" s="543" t="s">
        <v>672</v>
      </c>
      <c r="U96" s="544">
        <v>25000</v>
      </c>
      <c r="V96" s="214">
        <v>0</v>
      </c>
      <c r="W96" s="214">
        <f t="shared" si="41"/>
        <v>20000</v>
      </c>
      <c r="X96" s="214">
        <v>40000</v>
      </c>
      <c r="Y96" s="215" t="s">
        <v>197</v>
      </c>
      <c r="Z96" s="504" t="s">
        <v>654</v>
      </c>
      <c r="AA96" s="504" t="s">
        <v>637</v>
      </c>
      <c r="AB96" s="545"/>
      <c r="AC96" s="506">
        <v>0.05</v>
      </c>
      <c r="AD96" s="367" t="str">
        <f t="shared" si="40"/>
        <v>20</v>
      </c>
      <c r="AE96" s="369">
        <f t="shared" si="44"/>
        <v>25000</v>
      </c>
      <c r="AF96" s="504" t="s">
        <v>66</v>
      </c>
      <c r="AG96" s="22">
        <f t="shared" si="42"/>
        <v>1</v>
      </c>
      <c r="AH96" s="507">
        <f t="shared" si="43"/>
        <v>1250</v>
      </c>
      <c r="AI96" s="198">
        <v>0</v>
      </c>
      <c r="AJ96" s="498"/>
      <c r="AK96" s="498"/>
      <c r="AL96" s="96"/>
      <c r="AM96" s="96"/>
      <c r="AN96" s="96"/>
      <c r="AO96" s="96"/>
      <c r="AP96" s="96"/>
      <c r="AQ96" s="96"/>
      <c r="AR96" s="66"/>
      <c r="AS96" s="66"/>
      <c r="AT96" s="29"/>
      <c r="AU96" s="29"/>
    </row>
    <row r="97" spans="1:235" s="79" customFormat="1" ht="65.25" customHeight="1" thickTop="1" thickBot="1">
      <c r="A97" s="359" t="s">
        <v>673</v>
      </c>
      <c r="B97" s="546">
        <v>1.6</v>
      </c>
      <c r="C97" s="410" t="s">
        <v>674</v>
      </c>
      <c r="D97" s="359" t="s">
        <v>675</v>
      </c>
      <c r="E97" s="365">
        <v>44739</v>
      </c>
      <c r="F97" s="365"/>
      <c r="G97" s="365"/>
      <c r="H97" s="359"/>
      <c r="I97" s="359"/>
      <c r="J97" s="359"/>
      <c r="K97" s="359"/>
      <c r="L97" s="359"/>
      <c r="M97" s="359"/>
      <c r="N97" s="359"/>
      <c r="O97" s="457" t="s">
        <v>572</v>
      </c>
      <c r="P97" s="359" t="s">
        <v>676</v>
      </c>
      <c r="Q97" s="359" t="s">
        <v>471</v>
      </c>
      <c r="R97" s="359" t="s">
        <v>194</v>
      </c>
      <c r="S97" s="366" t="s">
        <v>677</v>
      </c>
      <c r="T97" s="76" t="s">
        <v>678</v>
      </c>
      <c r="U97" s="119">
        <v>200000</v>
      </c>
      <c r="V97" s="118">
        <v>50000</v>
      </c>
      <c r="W97" s="119"/>
      <c r="X97" s="119">
        <v>300000</v>
      </c>
      <c r="Y97" s="113" t="s">
        <v>141</v>
      </c>
      <c r="Z97" s="367" t="s">
        <v>66</v>
      </c>
      <c r="AA97" s="367" t="s">
        <v>205</v>
      </c>
      <c r="AB97" s="402"/>
      <c r="AC97" s="368">
        <v>0.25</v>
      </c>
      <c r="AD97" s="367" t="str">
        <f t="shared" si="40"/>
        <v>26</v>
      </c>
      <c r="AE97" s="369">
        <f t="shared" si="44"/>
        <v>200000</v>
      </c>
      <c r="AF97" s="246" t="s">
        <v>293</v>
      </c>
      <c r="AG97" s="17">
        <f t="shared" si="42"/>
        <v>6.5</v>
      </c>
      <c r="AH97" s="370">
        <f t="shared" si="43"/>
        <v>50000</v>
      </c>
      <c r="AI97" s="75" t="s">
        <v>58</v>
      </c>
      <c r="AJ97" s="203"/>
      <c r="AK97" s="203"/>
      <c r="AL97" s="203"/>
      <c r="AM97" s="205"/>
      <c r="AN97" s="206"/>
      <c r="AO97" s="206"/>
      <c r="AP97" s="206"/>
      <c r="AQ97" s="207"/>
      <c r="AR97" s="80"/>
      <c r="AS97" s="80"/>
      <c r="AX97" s="210"/>
    </row>
    <row r="98" spans="1:235" ht="17.25" thickTop="1" thickBot="1">
      <c r="A98" s="450"/>
      <c r="B98" s="547"/>
      <c r="C98" s="285" t="s">
        <v>679</v>
      </c>
      <c r="D98" s="548"/>
      <c r="E98" s="446"/>
      <c r="F98" s="549"/>
      <c r="G98" s="549"/>
      <c r="H98" s="548"/>
      <c r="I98" s="548"/>
      <c r="J98" s="548"/>
      <c r="K98" s="548"/>
      <c r="L98" s="407"/>
      <c r="M98" s="407"/>
      <c r="N98" s="407"/>
      <c r="O98" s="548"/>
      <c r="P98" s="548"/>
      <c r="Q98" s="548"/>
      <c r="R98" s="548"/>
      <c r="S98" s="548"/>
      <c r="T98" s="404"/>
      <c r="U98" s="550"/>
      <c r="V98" s="201"/>
      <c r="W98" s="201"/>
      <c r="X98" s="201"/>
      <c r="Y98" s="200"/>
      <c r="Z98" s="450"/>
      <c r="AA98" s="450"/>
      <c r="AB98" s="551"/>
      <c r="AC98" s="552"/>
      <c r="AD98" s="450"/>
      <c r="AE98" s="553"/>
      <c r="AF98" s="450"/>
      <c r="AG98" s="204"/>
      <c r="AH98" s="454"/>
      <c r="AI98" s="204"/>
      <c r="AJ98" s="554"/>
      <c r="AK98" s="498"/>
      <c r="AL98" s="96"/>
      <c r="AM98" s="96"/>
      <c r="AN98" s="96"/>
      <c r="AO98" s="96"/>
      <c r="AP98" s="96"/>
      <c r="AQ98" s="96"/>
      <c r="AR98" s="66"/>
      <c r="AS98" s="66"/>
      <c r="AT98" s="29"/>
      <c r="AU98" s="29"/>
    </row>
    <row r="99" spans="1:235" s="151" customFormat="1" ht="55.5" customHeight="1" thickTop="1" thickBot="1">
      <c r="A99" s="141" t="s">
        <v>680</v>
      </c>
      <c r="B99" s="238" t="s">
        <v>681</v>
      </c>
      <c r="C99" s="140" t="s">
        <v>682</v>
      </c>
      <c r="D99" s="141" t="s">
        <v>683</v>
      </c>
      <c r="E99" s="142">
        <v>44628</v>
      </c>
      <c r="F99" s="143"/>
      <c r="G99" s="143"/>
      <c r="H99" s="141" t="s">
        <v>59</v>
      </c>
      <c r="I99" s="141" t="s">
        <v>82</v>
      </c>
      <c r="J99" s="141" t="s">
        <v>57</v>
      </c>
      <c r="K99" s="141" t="s">
        <v>82</v>
      </c>
      <c r="L99" s="523" t="str">
        <f>VLOOKUP($H99,Scoring!$A$4:$F$8, MATCH(I99, Scoring!$B$3:$F$3,0)+1,FALSE)</f>
        <v>Low</v>
      </c>
      <c r="M99" s="523" t="str">
        <f>VLOOKUP($H99,Scoring!$A$4:$F$8, MATCH(J99, Scoring!$B$3:$F$3,0)+1,FALSE)</f>
        <v>High</v>
      </c>
      <c r="N99" s="523" t="str">
        <f>VLOOKUP($H99,Scoring!$A$4:$F$8, MATCH(K99, Scoring!$B$3:$F$3,0)+1,FALSE)</f>
        <v>Low</v>
      </c>
      <c r="O99" s="141" t="s">
        <v>684</v>
      </c>
      <c r="P99" s="141" t="s">
        <v>685</v>
      </c>
      <c r="Q99" s="141" t="s">
        <v>686</v>
      </c>
      <c r="R99" s="141" t="s">
        <v>687</v>
      </c>
      <c r="S99" s="140" t="s">
        <v>688</v>
      </c>
      <c r="T99" s="144" t="s">
        <v>689</v>
      </c>
      <c r="U99" s="145">
        <v>250000</v>
      </c>
      <c r="V99" s="146">
        <v>100000</v>
      </c>
      <c r="W99" s="146"/>
      <c r="X99" s="146">
        <v>500000</v>
      </c>
      <c r="Y99" s="147" t="s">
        <v>66</v>
      </c>
      <c r="Z99" s="141" t="s">
        <v>66</v>
      </c>
      <c r="AA99" s="141" t="s">
        <v>66</v>
      </c>
      <c r="AB99" s="555"/>
      <c r="AC99" s="192">
        <v>0.5</v>
      </c>
      <c r="AD99" s="367" t="str">
        <f t="shared" si="40"/>
        <v>0</v>
      </c>
      <c r="AE99" s="369">
        <f t="shared" ref="AE99" si="45">U99</f>
        <v>250000</v>
      </c>
      <c r="AF99" s="141" t="s">
        <v>82</v>
      </c>
      <c r="AG99" s="211">
        <v>0</v>
      </c>
      <c r="AH99" s="556">
        <f>AC99*AE99</f>
        <v>125000</v>
      </c>
      <c r="AI99" s="275" t="s">
        <v>58</v>
      </c>
      <c r="AJ99" s="144"/>
      <c r="AK99" s="144"/>
      <c r="AL99" s="148"/>
      <c r="AM99" s="148"/>
      <c r="AN99" s="148"/>
      <c r="AO99" s="148"/>
      <c r="AP99" s="148"/>
      <c r="AQ99" s="148"/>
      <c r="AR99" s="149"/>
      <c r="AS99" s="149"/>
      <c r="AT99" s="150"/>
      <c r="AU99" s="150"/>
    </row>
    <row r="100" spans="1:235" ht="16.5" thickTop="1"/>
    <row r="101" spans="1:235" ht="17.25" thickTop="1" thickBot="1">
      <c r="A101" s="276"/>
      <c r="B101" s="276"/>
      <c r="C101" s="277" t="s">
        <v>690</v>
      </c>
      <c r="D101" s="276"/>
      <c r="E101" s="446"/>
      <c r="F101" s="557"/>
      <c r="G101" s="558"/>
      <c r="H101" s="276"/>
      <c r="I101" s="276"/>
      <c r="J101" s="276"/>
      <c r="K101" s="276"/>
      <c r="L101" s="407"/>
      <c r="M101" s="407"/>
      <c r="N101" s="407"/>
      <c r="O101" s="276"/>
      <c r="P101" s="276"/>
      <c r="Q101" s="276"/>
      <c r="R101" s="276"/>
      <c r="S101" s="276"/>
      <c r="T101" s="404"/>
      <c r="U101" s="278"/>
      <c r="V101" s="201"/>
      <c r="W101" s="201"/>
      <c r="X101" s="201"/>
      <c r="Y101" s="200"/>
      <c r="Z101" s="450"/>
      <c r="AA101" s="450"/>
      <c r="AB101" s="551"/>
      <c r="AC101" s="279"/>
      <c r="AD101" s="276"/>
      <c r="AE101" s="280"/>
      <c r="AF101" s="276"/>
      <c r="AG101" s="204"/>
      <c r="AH101" s="454"/>
      <c r="AI101" s="204"/>
      <c r="AJ101" s="511"/>
      <c r="AK101" s="498"/>
      <c r="AL101" s="69"/>
      <c r="AM101" s="69"/>
      <c r="AN101" s="69"/>
      <c r="AO101" s="69"/>
      <c r="AP101" s="69"/>
      <c r="AQ101" s="69"/>
      <c r="AR101" s="66"/>
      <c r="AS101" s="66"/>
      <c r="AT101" s="29"/>
      <c r="AU101" s="29"/>
    </row>
    <row r="102" spans="1:235" ht="42.75" customHeight="1" thickTop="1" thickBot="1">
      <c r="A102" s="495" t="s">
        <v>691</v>
      </c>
      <c r="B102" s="559" t="s">
        <v>692</v>
      </c>
      <c r="C102" s="103" t="s">
        <v>693</v>
      </c>
      <c r="D102" s="492" t="s">
        <v>694</v>
      </c>
      <c r="E102" s="491">
        <v>43329</v>
      </c>
      <c r="F102" s="560">
        <v>43650</v>
      </c>
      <c r="G102" s="560">
        <v>43650</v>
      </c>
      <c r="H102" s="492" t="s">
        <v>58</v>
      </c>
      <c r="I102" s="492" t="s">
        <v>58</v>
      </c>
      <c r="J102" s="492" t="s">
        <v>59</v>
      </c>
      <c r="K102" s="492" t="s">
        <v>82</v>
      </c>
      <c r="L102" s="497" t="str">
        <f>VLOOKUP($H102,Scoring!$A$4:$F$8, MATCH(I102, Scoring!$B$3:$F$3,0)+1,FALSE)</f>
        <v>Low</v>
      </c>
      <c r="M102" s="497" t="str">
        <f>VLOOKUP($H102,Scoring!$A$4:$F$8, MATCH(J102, Scoring!$B$3:$F$3,0)+1,FALSE)</f>
        <v>Moderate</v>
      </c>
      <c r="N102" s="497" t="str">
        <f>VLOOKUP($H102,Scoring!$A$4:$F$8, MATCH(K102, Scoring!$B$3:$F$3,0)+1,FALSE)</f>
        <v>Low</v>
      </c>
      <c r="O102" s="492" t="s">
        <v>572</v>
      </c>
      <c r="P102" s="492" t="s">
        <v>695</v>
      </c>
      <c r="Q102" s="492" t="s">
        <v>62</v>
      </c>
      <c r="R102" s="492" t="s">
        <v>696</v>
      </c>
      <c r="S102" s="561" t="s">
        <v>697</v>
      </c>
      <c r="T102" s="562" t="s">
        <v>698</v>
      </c>
      <c r="U102" s="69"/>
      <c r="V102" s="69"/>
      <c r="W102" s="69">
        <f>(V102 + X102)/2</f>
        <v>0</v>
      </c>
      <c r="X102" s="69"/>
      <c r="Y102" s="114"/>
      <c r="Z102" s="488"/>
      <c r="AA102" s="488"/>
      <c r="AB102" s="538"/>
      <c r="AC102" s="496" t="s">
        <v>58</v>
      </c>
      <c r="AD102" s="488" t="s">
        <v>58</v>
      </c>
      <c r="AE102" s="563" t="s">
        <v>58</v>
      </c>
      <c r="AF102" s="488" t="s">
        <v>82</v>
      </c>
      <c r="AG102" s="497" t="str">
        <f>VLOOKUP($AC102,Scoring!$A$4:$F$8, MATCH(AD102, Scoring!$B$3:$F$3,0)+1,FALSE)</f>
        <v>Low</v>
      </c>
      <c r="AH102" s="510" t="str">
        <f>VLOOKUP($AC102,Scoring!$A$4:$F$8, MATCH(AE102, Scoring!$B$3:$F$3,0)+1,FALSE)</f>
        <v>Low</v>
      </c>
      <c r="AI102" s="497" t="str">
        <f>VLOOKUP($AC102,Scoring!$A$4:$F$8, MATCH(AF102, Scoring!$B$3:$F$3,0)+1,FALSE)</f>
        <v>Low</v>
      </c>
      <c r="AJ102" s="498"/>
      <c r="AK102" s="564"/>
      <c r="AL102" s="96"/>
      <c r="AM102" s="96"/>
      <c r="AN102" s="96"/>
      <c r="AO102" s="96"/>
      <c r="AP102" s="96"/>
      <c r="AQ102" s="96"/>
      <c r="AR102" s="66"/>
      <c r="AS102" s="66"/>
      <c r="AT102" s="29"/>
      <c r="AU102" s="29"/>
    </row>
    <row r="103" spans="1:235" ht="75.75" customHeight="1" thickTop="1" thickBot="1">
      <c r="A103" s="527" t="s">
        <v>699</v>
      </c>
      <c r="B103" s="528" t="s">
        <v>629</v>
      </c>
      <c r="C103" s="565" t="s">
        <v>700</v>
      </c>
      <c r="D103" s="530" t="s">
        <v>701</v>
      </c>
      <c r="E103" s="531">
        <v>43329</v>
      </c>
      <c r="F103" s="566"/>
      <c r="G103" s="567">
        <v>44586</v>
      </c>
      <c r="H103" s="530" t="s">
        <v>58</v>
      </c>
      <c r="I103" s="530" t="s">
        <v>59</v>
      </c>
      <c r="J103" s="530" t="s">
        <v>82</v>
      </c>
      <c r="K103" s="530" t="s">
        <v>82</v>
      </c>
      <c r="L103" s="568" t="s">
        <v>702</v>
      </c>
      <c r="M103" s="568" t="str">
        <f>VLOOKUP($H103,Scoring!$A$4:$F$8, MATCH(J103, Scoring!$B$3:$F$3,0)+1,FALSE)</f>
        <v>Low</v>
      </c>
      <c r="N103" s="568" t="str">
        <f>VLOOKUP($H103,Scoring!$A$4:$F$8, MATCH(K103, Scoring!$B$3:$F$3,0)+1,FALSE)</f>
        <v>Low</v>
      </c>
      <c r="O103" s="530" t="s">
        <v>572</v>
      </c>
      <c r="P103" s="530" t="s">
        <v>632</v>
      </c>
      <c r="Q103" s="530" t="s">
        <v>633</v>
      </c>
      <c r="R103" s="530" t="s">
        <v>634</v>
      </c>
      <c r="S103" s="569" t="s">
        <v>703</v>
      </c>
      <c r="T103" s="533"/>
      <c r="U103" s="282"/>
      <c r="V103" s="216"/>
      <c r="W103" s="216"/>
      <c r="X103" s="216"/>
      <c r="Y103" s="217"/>
      <c r="Z103" s="527"/>
      <c r="AA103" s="527"/>
      <c r="AB103" s="570"/>
      <c r="AC103" s="571" t="s">
        <v>702</v>
      </c>
      <c r="AD103" s="527" t="s">
        <v>704</v>
      </c>
      <c r="AE103" s="572" t="s">
        <v>293</v>
      </c>
      <c r="AF103" s="527" t="s">
        <v>293</v>
      </c>
      <c r="AG103" s="568" t="str">
        <f>VLOOKUP($AC103,Scoring!$A$4:$F$8, MATCH(AD103, Scoring!$B$3:$F$3,0)+1,FALSE)</f>
        <v>High</v>
      </c>
      <c r="AH103" s="573" t="str">
        <f>VLOOKUP($AC103,Scoring!$A$4:$F$8, MATCH(AE103, Scoring!$B$3:$F$3,0)+1,FALSE)</f>
        <v>Moderate</v>
      </c>
      <c r="AI103" s="568" t="str">
        <f>VLOOKUP($AC103,Scoring!$A$4:$F$8, MATCH('Risk Register'!AF21, Scoring!$B$3:$F$3,0)+1,FALSE)</f>
        <v>Moderate</v>
      </c>
      <c r="AJ103" s="497"/>
      <c r="AK103" s="498"/>
      <c r="AL103" s="69"/>
      <c r="AM103" s="69"/>
      <c r="AN103" s="69"/>
      <c r="AO103" s="69"/>
      <c r="AP103" s="69"/>
      <c r="AQ103" s="96"/>
      <c r="AR103" s="66"/>
      <c r="AS103" s="66"/>
      <c r="AT103" s="29"/>
      <c r="AU103" s="29"/>
    </row>
    <row r="104" spans="1:235" ht="54.75" customHeight="1" thickTop="1" thickBot="1">
      <c r="A104" s="488" t="s">
        <v>705</v>
      </c>
      <c r="B104" s="521" t="s">
        <v>706</v>
      </c>
      <c r="C104" s="574" t="s">
        <v>707</v>
      </c>
      <c r="D104" s="492" t="s">
        <v>708</v>
      </c>
      <c r="E104" s="491">
        <v>43329</v>
      </c>
      <c r="F104" s="522"/>
      <c r="G104" s="560">
        <v>44586</v>
      </c>
      <c r="H104" s="492" t="s">
        <v>58</v>
      </c>
      <c r="I104" s="492" t="s">
        <v>59</v>
      </c>
      <c r="J104" s="492" t="s">
        <v>82</v>
      </c>
      <c r="K104" s="492" t="s">
        <v>82</v>
      </c>
      <c r="L104" s="497" t="str">
        <f>VLOOKUP($H104,Scoring!$A$4:$F$8, MATCH(I104, Scoring!$B$3:$F$3,0)+1,FALSE)</f>
        <v>Moderate</v>
      </c>
      <c r="M104" s="497" t="str">
        <f>VLOOKUP($H104,Scoring!$A$4:$F$8, MATCH(J104, Scoring!$B$3:$F$3,0)+1,FALSE)</f>
        <v>Low</v>
      </c>
      <c r="N104" s="497" t="str">
        <f>VLOOKUP($H104,Scoring!$A$4:$F$8, MATCH(K104, Scoring!$B$3:$F$3,0)+1,FALSE)</f>
        <v>Low</v>
      </c>
      <c r="O104" s="492" t="s">
        <v>572</v>
      </c>
      <c r="P104" s="492" t="s">
        <v>709</v>
      </c>
      <c r="Q104" s="492" t="s">
        <v>633</v>
      </c>
      <c r="R104" s="492" t="s">
        <v>634</v>
      </c>
      <c r="S104" s="561" t="s">
        <v>710</v>
      </c>
      <c r="T104" s="498" t="s">
        <v>711</v>
      </c>
      <c r="U104" s="538"/>
      <c r="V104" s="69"/>
      <c r="W104" s="69">
        <f>(V104 + X104)/2</f>
        <v>0</v>
      </c>
      <c r="X104" s="69"/>
      <c r="Y104" s="114"/>
      <c r="Z104" s="488"/>
      <c r="AA104" s="488"/>
      <c r="AB104" s="538"/>
      <c r="AC104" s="496" t="s">
        <v>58</v>
      </c>
      <c r="AD104" s="488" t="s">
        <v>58</v>
      </c>
      <c r="AE104" s="563" t="s">
        <v>82</v>
      </c>
      <c r="AF104" s="488" t="s">
        <v>82</v>
      </c>
      <c r="AG104" s="497" t="str">
        <f>VLOOKUP($AC104,Scoring!$A$4:$F$8, MATCH(AD104, Scoring!$B$3:$F$3,0)+1,FALSE)</f>
        <v>Low</v>
      </c>
      <c r="AH104" s="510" t="str">
        <f>VLOOKUP($AC104,Scoring!$A$4:$F$8, MATCH(AE104, Scoring!$B$3:$F$3,0)+1,FALSE)</f>
        <v>Low</v>
      </c>
      <c r="AI104" s="497" t="s">
        <v>58</v>
      </c>
      <c r="AJ104" s="498"/>
      <c r="AK104" s="498"/>
      <c r="AL104" s="96"/>
      <c r="AM104" s="96"/>
      <c r="AN104" s="96"/>
      <c r="AO104" s="96"/>
      <c r="AP104" s="69"/>
      <c r="AQ104" s="96"/>
      <c r="AR104" s="66"/>
      <c r="AS104" s="66"/>
      <c r="AT104" s="29"/>
      <c r="AU104" s="29"/>
    </row>
    <row r="105" spans="1:235" ht="49.5" customHeight="1" thickTop="1" thickBot="1">
      <c r="A105" s="100" t="s">
        <v>712</v>
      </c>
      <c r="B105" s="239" t="s">
        <v>713</v>
      </c>
      <c r="C105" s="99" t="s">
        <v>714</v>
      </c>
      <c r="D105" s="100" t="s">
        <v>715</v>
      </c>
      <c r="E105" s="491">
        <v>43329</v>
      </c>
      <c r="F105" s="575"/>
      <c r="G105" s="576">
        <v>44620</v>
      </c>
      <c r="H105" s="100" t="s">
        <v>58</v>
      </c>
      <c r="I105" s="100" t="s">
        <v>58</v>
      </c>
      <c r="J105" s="100" t="s">
        <v>82</v>
      </c>
      <c r="K105" s="100" t="s">
        <v>59</v>
      </c>
      <c r="L105" s="497" t="str">
        <f>VLOOKUP($H105,Scoring!$A$4:$F$8, MATCH(I105, Scoring!$B$3:$F$3,0)+1,FALSE)</f>
        <v>Low</v>
      </c>
      <c r="M105" s="497" t="str">
        <f>VLOOKUP($H105,Scoring!$A$4:$F$8, MATCH(J105, Scoring!$B$3:$F$3,0)+1,FALSE)</f>
        <v>Low</v>
      </c>
      <c r="N105" s="497" t="str">
        <f>VLOOKUP($H105,Scoring!$A$4:$F$8, MATCH(K105, Scoring!$B$3:$F$3,0)+1,FALSE)</f>
        <v>Moderate</v>
      </c>
      <c r="O105" s="100" t="s">
        <v>716</v>
      </c>
      <c r="P105" s="100" t="s">
        <v>717</v>
      </c>
      <c r="Q105" s="100" t="s">
        <v>633</v>
      </c>
      <c r="R105" s="100" t="s">
        <v>718</v>
      </c>
      <c r="S105" s="101" t="s">
        <v>719</v>
      </c>
      <c r="T105" s="498" t="s">
        <v>720</v>
      </c>
      <c r="U105" s="68"/>
      <c r="V105" s="69"/>
      <c r="W105" s="69"/>
      <c r="X105" s="69"/>
      <c r="Y105" s="114"/>
      <c r="Z105" s="488"/>
      <c r="AA105" s="488"/>
      <c r="AB105" s="538"/>
      <c r="AC105" s="191" t="s">
        <v>58</v>
      </c>
      <c r="AD105" s="100" t="s">
        <v>58</v>
      </c>
      <c r="AE105" s="196" t="s">
        <v>82</v>
      </c>
      <c r="AF105" s="100" t="s">
        <v>82</v>
      </c>
      <c r="AG105" s="497" t="str">
        <f>VLOOKUP($AC105,Scoring!$A$4:$F$8, MATCH(AD105, Scoring!$B$3:$F$3,0)+1,FALSE)</f>
        <v>Low</v>
      </c>
      <c r="AH105" s="510" t="str">
        <f>VLOOKUP($AC105,Scoring!$A$4:$F$8, MATCH(AE105, Scoring!$B$3:$F$3,0)+1,FALSE)</f>
        <v>Low</v>
      </c>
      <c r="AI105" s="497" t="str">
        <f>VLOOKUP($AC105,Scoring!$A$4:$F$8, MATCH(AF105, Scoring!$B$3:$F$3,0)+1,FALSE)</f>
        <v>Low</v>
      </c>
      <c r="AJ105" s="497"/>
      <c r="AK105" s="498"/>
      <c r="AL105" s="69"/>
      <c r="AM105" s="69"/>
      <c r="AN105" s="69"/>
      <c r="AO105" s="69"/>
      <c r="AP105" s="69"/>
      <c r="AQ105" s="69"/>
      <c r="AR105" s="66"/>
      <c r="AS105" s="66"/>
      <c r="AT105" s="29"/>
      <c r="AU105" s="29"/>
    </row>
    <row r="106" spans="1:235" ht="68.25" customHeight="1" thickTop="1" thickBot="1">
      <c r="A106" s="100" t="s">
        <v>721</v>
      </c>
      <c r="B106" s="239" t="s">
        <v>722</v>
      </c>
      <c r="C106" s="102" t="s">
        <v>723</v>
      </c>
      <c r="D106" s="100" t="s">
        <v>724</v>
      </c>
      <c r="E106" s="491">
        <v>43329</v>
      </c>
      <c r="F106" s="575"/>
      <c r="G106" s="576">
        <v>44620</v>
      </c>
      <c r="H106" s="100" t="s">
        <v>58</v>
      </c>
      <c r="I106" s="100" t="s">
        <v>58</v>
      </c>
      <c r="J106" s="100" t="s">
        <v>82</v>
      </c>
      <c r="K106" s="100" t="s">
        <v>59</v>
      </c>
      <c r="L106" s="497" t="str">
        <f>VLOOKUP($H106,Scoring!$A$4:$F$8, MATCH(I106, Scoring!$B$3:$F$3,0)+1,FALSE)</f>
        <v>Low</v>
      </c>
      <c r="M106" s="497" t="str">
        <f>VLOOKUP($H106,Scoring!$A$4:$F$8, MATCH(J106, Scoring!$B$3:$F$3,0)+1,FALSE)</f>
        <v>Low</v>
      </c>
      <c r="N106" s="497" t="str">
        <f>VLOOKUP($H106,Scoring!$A$4:$F$8, MATCH(K106, Scoring!$B$3:$F$3,0)+1,FALSE)</f>
        <v>Moderate</v>
      </c>
      <c r="O106" s="100" t="s">
        <v>716</v>
      </c>
      <c r="P106" s="100" t="s">
        <v>725</v>
      </c>
      <c r="Q106" s="100" t="s">
        <v>633</v>
      </c>
      <c r="R106" s="100" t="s">
        <v>726</v>
      </c>
      <c r="S106" s="101" t="s">
        <v>727</v>
      </c>
      <c r="T106" s="498" t="s">
        <v>720</v>
      </c>
      <c r="U106" s="68"/>
      <c r="V106" s="69"/>
      <c r="W106" s="69"/>
      <c r="X106" s="69"/>
      <c r="Y106" s="114"/>
      <c r="Z106" s="488"/>
      <c r="AA106" s="488"/>
      <c r="AB106" s="538"/>
      <c r="AC106" s="191" t="s">
        <v>58</v>
      </c>
      <c r="AD106" s="100" t="s">
        <v>58</v>
      </c>
      <c r="AE106" s="196" t="s">
        <v>82</v>
      </c>
      <c r="AF106" s="100" t="s">
        <v>82</v>
      </c>
      <c r="AG106" s="497" t="str">
        <f>VLOOKUP($AC106,Scoring!$A$4:$F$8, MATCH(AD106, Scoring!$B$3:$F$3,0)+1,FALSE)</f>
        <v>Low</v>
      </c>
      <c r="AH106" s="510" t="str">
        <f>VLOOKUP($AC106,Scoring!$A$4:$F$8, MATCH(AE106, Scoring!$B$3:$F$3,0)+1,FALSE)</f>
        <v>Low</v>
      </c>
      <c r="AI106" s="497" t="str">
        <f>VLOOKUP($AC106,Scoring!$A$4:$F$8, MATCH(AF106, Scoring!$B$3:$F$3,0)+1,FALSE)</f>
        <v>Low</v>
      </c>
      <c r="AJ106" s="497"/>
      <c r="AK106" s="498"/>
      <c r="AL106" s="69"/>
      <c r="AM106" s="69"/>
      <c r="AN106" s="69"/>
      <c r="AO106" s="69"/>
      <c r="AP106" s="69"/>
      <c r="AQ106" s="69"/>
      <c r="AR106" s="66"/>
      <c r="AS106" s="66"/>
      <c r="AT106" s="29"/>
      <c r="AU106" s="29"/>
    </row>
    <row r="107" spans="1:235" s="79" customFormat="1" ht="42.75" customHeight="1" thickTop="1" thickBot="1">
      <c r="A107" s="385" t="s">
        <v>728</v>
      </c>
      <c r="B107" s="441">
        <v>1.3</v>
      </c>
      <c r="C107" s="387" t="s">
        <v>729</v>
      </c>
      <c r="D107" s="359" t="s">
        <v>730</v>
      </c>
      <c r="E107" s="365">
        <v>43314</v>
      </c>
      <c r="F107" s="388"/>
      <c r="G107" s="365">
        <v>44614</v>
      </c>
      <c r="H107" s="359" t="s">
        <v>57</v>
      </c>
      <c r="I107" s="359" t="s">
        <v>82</v>
      </c>
      <c r="J107" s="359" t="s">
        <v>82</v>
      </c>
      <c r="K107" s="359" t="s">
        <v>59</v>
      </c>
      <c r="L107" s="359" t="str">
        <f>VLOOKUP($H107,Scoring!$A$4:$F$8, MATCH(I107, Scoring!$B$3:$F$3,0)+1,FALSE)</f>
        <v>Low</v>
      </c>
      <c r="M107" s="359" t="str">
        <f>VLOOKUP($H107,Scoring!$A$4:$F$8, MATCH(J107, Scoring!$B$3:$F$3,0)+1,FALSE)</f>
        <v>Low</v>
      </c>
      <c r="N107" s="359" t="str">
        <f>VLOOKUP($H107,Scoring!$A$4:$F$8, MATCH(K107, Scoring!$B$3:$F$3,0)+1,FALSE)</f>
        <v>High</v>
      </c>
      <c r="O107" s="359" t="s">
        <v>404</v>
      </c>
      <c r="P107" s="359" t="s">
        <v>731</v>
      </c>
      <c r="Q107" s="359" t="s">
        <v>62</v>
      </c>
      <c r="R107" s="359" t="s">
        <v>732</v>
      </c>
      <c r="S107" s="366" t="s">
        <v>733</v>
      </c>
      <c r="T107" s="76" t="s">
        <v>734</v>
      </c>
      <c r="U107" s="77"/>
      <c r="V107" s="37"/>
      <c r="W107" s="77"/>
      <c r="X107" s="77"/>
      <c r="Y107" s="113"/>
      <c r="Z107" s="367"/>
      <c r="AA107" s="367"/>
      <c r="AB107" s="402"/>
      <c r="AC107" s="368" t="s">
        <v>59</v>
      </c>
      <c r="AD107" s="359" t="s">
        <v>58</v>
      </c>
      <c r="AE107" s="369" t="s">
        <v>59</v>
      </c>
      <c r="AF107" s="359" t="s">
        <v>126</v>
      </c>
      <c r="AG107" s="17" t="str">
        <f>VLOOKUP($AC107,Scoring!$A$4:$F$8, MATCH(AD107, Scoring!$B$3:$F$3,0)+1,FALSE)</f>
        <v>Moderate</v>
      </c>
      <c r="AH107" s="440" t="str">
        <f>VLOOKUP($AC107,Scoring!$A$4:$F$8, MATCH(AE107, Scoring!$B$3:$F$3,0)+1,FALSE)</f>
        <v>Moderate</v>
      </c>
      <c r="AI107" s="17" t="str">
        <f>VLOOKUP($AC107,Scoring!$A$4:$F$8, MATCH(AF107, Scoring!$B$3:$F$3,0)+1,FALSE)</f>
        <v>Low</v>
      </c>
      <c r="AJ107" s="75"/>
      <c r="AK107" s="76"/>
      <c r="AL107" s="78"/>
      <c r="AM107" s="77"/>
      <c r="AN107" s="77"/>
      <c r="AO107" s="77"/>
      <c r="AP107" s="77"/>
      <c r="AQ107" s="76"/>
      <c r="AR107" s="80"/>
      <c r="AS107" s="80"/>
    </row>
    <row r="108" spans="1:235" s="41" customFormat="1" ht="47.45" customHeight="1" thickTop="1" thickBot="1">
      <c r="A108" s="497" t="s">
        <v>735</v>
      </c>
      <c r="B108" s="577" t="s">
        <v>276</v>
      </c>
      <c r="C108" s="241" t="s">
        <v>736</v>
      </c>
      <c r="D108" s="497" t="s">
        <v>737</v>
      </c>
      <c r="E108" s="491">
        <v>43314</v>
      </c>
      <c r="F108" s="491">
        <v>43559</v>
      </c>
      <c r="G108" s="491">
        <v>43525</v>
      </c>
      <c r="H108" s="497" t="s">
        <v>59</v>
      </c>
      <c r="I108" s="497" t="s">
        <v>57</v>
      </c>
      <c r="J108" s="497" t="s">
        <v>59</v>
      </c>
      <c r="K108" s="497" t="s">
        <v>59</v>
      </c>
      <c r="L108" s="497" t="s">
        <v>57</v>
      </c>
      <c r="M108" s="497" t="s">
        <v>59</v>
      </c>
      <c r="N108" s="497" t="s">
        <v>59</v>
      </c>
      <c r="O108" s="497" t="s">
        <v>174</v>
      </c>
      <c r="P108" s="497" t="s">
        <v>738</v>
      </c>
      <c r="Q108" s="497" t="s">
        <v>62</v>
      </c>
      <c r="R108" s="497" t="s">
        <v>739</v>
      </c>
      <c r="S108" s="498" t="s">
        <v>740</v>
      </c>
      <c r="T108" s="105" t="s">
        <v>741</v>
      </c>
      <c r="U108" s="68">
        <v>199800</v>
      </c>
      <c r="V108" s="69">
        <f>VLOOKUP($AC108,Probabilities!$A$3:$D$7,3,FALSE)*$U108</f>
        <v>9990</v>
      </c>
      <c r="W108" s="69"/>
      <c r="X108" s="69">
        <f>VLOOKUP($AC108,Probabilities!$A$3:$D$7,4,FALSE)*$U108</f>
        <v>49950</v>
      </c>
      <c r="Y108" s="114"/>
      <c r="Z108" s="488"/>
      <c r="AA108" s="488"/>
      <c r="AB108" s="402"/>
      <c r="AC108" s="496" t="s">
        <v>58</v>
      </c>
      <c r="AD108" s="497" t="s">
        <v>59</v>
      </c>
      <c r="AE108" s="563" t="s">
        <v>59</v>
      </c>
      <c r="AF108" s="497" t="s">
        <v>58</v>
      </c>
      <c r="AG108" s="67" t="s">
        <v>59</v>
      </c>
      <c r="AH108" s="510" t="s">
        <v>59</v>
      </c>
      <c r="AI108" s="497" t="str">
        <f>VLOOKUP($AC108,Scoring!$A$4:$F$8, MATCH(AF108, Scoring!$B$3:$F$3,0)+1,FALSE)</f>
        <v>Low</v>
      </c>
      <c r="AJ108" s="497"/>
      <c r="AK108" s="67"/>
      <c r="AL108" s="69"/>
      <c r="AM108" s="69"/>
      <c r="AN108" s="69"/>
      <c r="AO108" s="69"/>
      <c r="AP108" s="69"/>
      <c r="AQ108" s="104"/>
      <c r="AR108" s="66"/>
      <c r="AS108" s="66"/>
      <c r="AT108" s="29"/>
      <c r="AU108" s="29"/>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8"/>
      <c r="GG108" s="28"/>
      <c r="GH108" s="28"/>
      <c r="GI108" s="28"/>
      <c r="GJ108" s="28"/>
      <c r="GK108" s="28"/>
      <c r="GL108" s="28"/>
      <c r="GM108" s="28"/>
      <c r="GN108" s="28"/>
      <c r="GO108" s="28"/>
      <c r="GP108" s="28"/>
      <c r="GQ108" s="28"/>
      <c r="GR108" s="28"/>
      <c r="GS108" s="28"/>
      <c r="GT108" s="28"/>
      <c r="GU108" s="28"/>
      <c r="GV108" s="28"/>
      <c r="GW108" s="28"/>
      <c r="GX108" s="28"/>
      <c r="GY108" s="28"/>
      <c r="GZ108" s="28"/>
      <c r="HA108" s="28"/>
      <c r="HB108" s="28"/>
      <c r="HC108" s="28"/>
      <c r="HD108" s="28"/>
      <c r="HE108" s="28"/>
      <c r="HF108" s="28"/>
      <c r="HG108" s="28"/>
      <c r="HH108" s="28"/>
      <c r="HI108" s="28"/>
      <c r="HJ108" s="28"/>
      <c r="HK108" s="28"/>
      <c r="HL108" s="28"/>
      <c r="HM108" s="28"/>
      <c r="HN108" s="28"/>
      <c r="HO108" s="28"/>
      <c r="HP108" s="28"/>
      <c r="HQ108" s="28"/>
      <c r="HR108" s="28"/>
      <c r="HS108" s="28"/>
      <c r="HT108" s="28"/>
      <c r="HU108" s="28"/>
      <c r="HV108" s="28"/>
      <c r="HW108" s="28"/>
      <c r="HX108" s="28"/>
      <c r="HY108" s="28"/>
      <c r="HZ108" s="28"/>
      <c r="IA108" s="28"/>
    </row>
    <row r="109" spans="1:235" s="46" customFormat="1" ht="47.45" customHeight="1" thickTop="1" thickBot="1">
      <c r="A109" s="522" t="s">
        <v>742</v>
      </c>
      <c r="B109" s="577" t="s">
        <v>743</v>
      </c>
      <c r="C109" s="242" t="s">
        <v>744</v>
      </c>
      <c r="D109" s="497" t="s">
        <v>745</v>
      </c>
      <c r="E109" s="491">
        <v>43747</v>
      </c>
      <c r="F109" s="491">
        <v>43747</v>
      </c>
      <c r="G109" s="491">
        <v>44167</v>
      </c>
      <c r="H109" s="497" t="s">
        <v>58</v>
      </c>
      <c r="I109" s="497" t="s">
        <v>57</v>
      </c>
      <c r="J109" s="497" t="s">
        <v>57</v>
      </c>
      <c r="K109" s="497" t="s">
        <v>59</v>
      </c>
      <c r="L109" s="497" t="s">
        <v>59</v>
      </c>
      <c r="M109" s="497" t="s">
        <v>59</v>
      </c>
      <c r="N109" s="497" t="s">
        <v>59</v>
      </c>
      <c r="O109" s="497" t="s">
        <v>174</v>
      </c>
      <c r="P109" s="497" t="s">
        <v>746</v>
      </c>
      <c r="Q109" s="497" t="s">
        <v>62</v>
      </c>
      <c r="R109" s="497" t="s">
        <v>747</v>
      </c>
      <c r="S109" s="498" t="s">
        <v>748</v>
      </c>
      <c r="T109" s="104"/>
      <c r="U109" s="68"/>
      <c r="V109" s="69"/>
      <c r="W109" s="69"/>
      <c r="X109" s="69"/>
      <c r="Y109" s="114"/>
      <c r="Z109" s="488"/>
      <c r="AA109" s="488"/>
      <c r="AB109" s="538"/>
      <c r="AC109" s="496" t="s">
        <v>126</v>
      </c>
      <c r="AD109" s="497" t="s">
        <v>82</v>
      </c>
      <c r="AE109" s="563" t="s">
        <v>82</v>
      </c>
      <c r="AF109" s="497" t="s">
        <v>126</v>
      </c>
      <c r="AG109" s="67" t="s">
        <v>58</v>
      </c>
      <c r="AH109" s="510" t="s">
        <v>58</v>
      </c>
      <c r="AI109" s="497" t="str">
        <f>VLOOKUP($AC109,Scoring!$A$4:$F$8, MATCH(AF109, Scoring!$B$3:$F$3,0)+1,FALSE)</f>
        <v>Low</v>
      </c>
      <c r="AJ109" s="497"/>
      <c r="AK109" s="66"/>
      <c r="AL109" s="69"/>
      <c r="AM109" s="69"/>
      <c r="AN109" s="69"/>
      <c r="AO109" s="69"/>
      <c r="AP109" s="69"/>
      <c r="AQ109" s="66"/>
      <c r="AR109" s="106"/>
      <c r="AS109" s="106"/>
      <c r="AT109" s="50"/>
      <c r="AU109" s="50"/>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row>
    <row r="110" spans="1:235" s="46" customFormat="1" ht="66" customHeight="1" thickTop="1" thickBot="1">
      <c r="A110" s="497" t="s">
        <v>749</v>
      </c>
      <c r="B110" s="578" t="s">
        <v>255</v>
      </c>
      <c r="C110" s="562" t="s">
        <v>750</v>
      </c>
      <c r="D110" s="497" t="s">
        <v>751</v>
      </c>
      <c r="E110" s="491">
        <v>43314</v>
      </c>
      <c r="F110" s="491">
        <v>43923</v>
      </c>
      <c r="G110" s="491">
        <v>44594</v>
      </c>
      <c r="H110" s="497" t="s">
        <v>702</v>
      </c>
      <c r="I110" s="497" t="s">
        <v>59</v>
      </c>
      <c r="J110" s="497" t="s">
        <v>59</v>
      </c>
      <c r="K110" s="497" t="s">
        <v>82</v>
      </c>
      <c r="L110" s="497" t="str">
        <f>VLOOKUP($H110,Scoring!$A$4:$F$8, MATCH(I110, Scoring!$B$3:$F$3,0)+1,FALSE)</f>
        <v>High</v>
      </c>
      <c r="M110" s="497" t="str">
        <f>VLOOKUP($H110,Scoring!$A$4:$F$8, MATCH(J110, Scoring!$B$3:$F$3,0)+1,FALSE)</f>
        <v>High</v>
      </c>
      <c r="N110" s="497" t="str">
        <f>VLOOKUP($H110,Scoring!$A$4:$F$8, MATCH(K110, Scoring!$B$3:$F$3,0)+1,FALSE)</f>
        <v>Low</v>
      </c>
      <c r="O110" s="497" t="s">
        <v>752</v>
      </c>
      <c r="P110" s="497" t="s">
        <v>753</v>
      </c>
      <c r="Q110" s="497" t="s">
        <v>62</v>
      </c>
      <c r="R110" s="497" t="s">
        <v>754</v>
      </c>
      <c r="S110" s="498" t="s">
        <v>755</v>
      </c>
      <c r="T110" s="498" t="s">
        <v>756</v>
      </c>
      <c r="U110" s="68"/>
      <c r="V110" s="69"/>
      <c r="W110" s="69"/>
      <c r="X110" s="69"/>
      <c r="Y110" s="114"/>
      <c r="Z110" s="488"/>
      <c r="AA110" s="488"/>
      <c r="AB110" s="402"/>
      <c r="AC110" s="496" t="s">
        <v>704</v>
      </c>
      <c r="AD110" s="497" t="s">
        <v>59</v>
      </c>
      <c r="AE110" s="563" t="s">
        <v>59</v>
      </c>
      <c r="AF110" s="497" t="s">
        <v>126</v>
      </c>
      <c r="AG110" s="497" t="str">
        <f>VLOOKUP($AC110,Scoring!$A$4:$F$8, MATCH(AD110, Scoring!$B$3:$F$3,0)+1,FALSE)</f>
        <v>Moderate</v>
      </c>
      <c r="AH110" s="510" t="str">
        <f>VLOOKUP($AC110,Scoring!$A$4:$F$8, MATCH(AE110, Scoring!$B$3:$F$3,0)+1,FALSE)</f>
        <v>Moderate</v>
      </c>
      <c r="AI110" s="497" t="str">
        <f>VLOOKUP($AC110,Scoring!$A$4:$F$8, MATCH(AF110, Scoring!$B$3:$F$3,0)+1,FALSE)</f>
        <v>Low</v>
      </c>
      <c r="AJ110" s="497"/>
      <c r="AK110" s="498"/>
      <c r="AL110" s="69"/>
      <c r="AM110" s="69"/>
      <c r="AN110" s="69"/>
      <c r="AO110" s="69"/>
      <c r="AP110" s="69"/>
      <c r="AQ110" s="96"/>
      <c r="AR110" s="106"/>
      <c r="AS110" s="106"/>
      <c r="AT110" s="50"/>
      <c r="AU110" s="50"/>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c r="GE110" s="36"/>
      <c r="GF110" s="36"/>
      <c r="GG110" s="36"/>
      <c r="GH110" s="36"/>
      <c r="GI110" s="36"/>
      <c r="GJ110" s="36"/>
      <c r="GK110" s="36"/>
      <c r="GL110" s="36"/>
      <c r="GM110" s="36"/>
      <c r="GN110" s="36"/>
      <c r="GO110" s="36"/>
      <c r="GP110" s="36"/>
      <c r="GQ110" s="36"/>
      <c r="GR110" s="36"/>
      <c r="GS110" s="36"/>
      <c r="GT110" s="36"/>
      <c r="GU110" s="36"/>
      <c r="GV110" s="36"/>
      <c r="GW110" s="36"/>
      <c r="GX110" s="36"/>
      <c r="GY110" s="36"/>
      <c r="GZ110" s="36"/>
      <c r="HA110" s="36"/>
      <c r="HB110" s="36"/>
      <c r="HC110" s="36"/>
      <c r="HD110" s="36"/>
      <c r="HE110" s="36"/>
      <c r="HF110" s="36"/>
      <c r="HG110" s="36"/>
      <c r="HH110" s="36"/>
      <c r="HI110" s="36"/>
      <c r="HJ110" s="36"/>
      <c r="HK110" s="36"/>
      <c r="HL110" s="36"/>
      <c r="HM110" s="36"/>
      <c r="HN110" s="36"/>
      <c r="HO110" s="36"/>
      <c r="HP110" s="36"/>
      <c r="HQ110" s="36"/>
      <c r="HR110" s="36"/>
      <c r="HS110" s="36"/>
      <c r="HT110" s="36"/>
      <c r="HU110" s="36"/>
      <c r="HV110" s="36"/>
      <c r="HW110" s="36"/>
      <c r="HX110" s="36"/>
      <c r="HY110" s="36"/>
      <c r="HZ110" s="36"/>
      <c r="IA110" s="36"/>
    </row>
    <row r="111" spans="1:235" ht="75" customHeight="1" thickTop="1" thickBot="1">
      <c r="A111" s="497" t="s">
        <v>757</v>
      </c>
      <c r="B111" s="579" t="s">
        <v>758</v>
      </c>
      <c r="C111" s="562" t="s">
        <v>759</v>
      </c>
      <c r="D111" s="497" t="s">
        <v>760</v>
      </c>
      <c r="E111" s="491">
        <v>43314</v>
      </c>
      <c r="F111" s="580"/>
      <c r="G111" s="491">
        <v>43922</v>
      </c>
      <c r="H111" s="497" t="s">
        <v>59</v>
      </c>
      <c r="I111" s="497" t="s">
        <v>57</v>
      </c>
      <c r="J111" s="497" t="s">
        <v>59</v>
      </c>
      <c r="K111" s="497" t="s">
        <v>58</v>
      </c>
      <c r="L111" s="497" t="str">
        <f>VLOOKUP($H111,Scoring!$A$4:$F$8, MATCH(I111, Scoring!$B$3:$F$3,0)+1,FALSE)</f>
        <v>High</v>
      </c>
      <c r="M111" s="497" t="str">
        <f>VLOOKUP($H111,Scoring!$A$4:$F$8, MATCH(J111, Scoring!$B$3:$F$3,0)+1,FALSE)</f>
        <v>Moderate</v>
      </c>
      <c r="N111" s="497" t="str">
        <f>VLOOKUP($H111,Scoring!$A$4:$F$8, MATCH(K111, Scoring!$B$3:$F$3,0)+1,FALSE)</f>
        <v>Moderate</v>
      </c>
      <c r="O111" s="497" t="s">
        <v>752</v>
      </c>
      <c r="P111" s="497" t="s">
        <v>761</v>
      </c>
      <c r="Q111" s="497" t="s">
        <v>62</v>
      </c>
      <c r="R111" s="497" t="s">
        <v>762</v>
      </c>
      <c r="S111" s="498" t="s">
        <v>763</v>
      </c>
      <c r="T111" s="498" t="s">
        <v>764</v>
      </c>
      <c r="U111" s="107">
        <v>127181</v>
      </c>
      <c r="V111" s="69">
        <f>VLOOKUP($AC111,Probabilities!$A$3:$D$7,3,FALSE)*$U111</f>
        <v>6359.05</v>
      </c>
      <c r="W111" s="69"/>
      <c r="X111" s="69">
        <f>VLOOKUP($AC111,Probabilities!$A$3:$D$7,4,FALSE)*$U111</f>
        <v>31795.25</v>
      </c>
      <c r="Y111" s="114"/>
      <c r="Z111" s="488"/>
      <c r="AA111" s="488"/>
      <c r="AB111" s="402"/>
      <c r="AC111" s="496" t="s">
        <v>58</v>
      </c>
      <c r="AD111" s="497" t="s">
        <v>58</v>
      </c>
      <c r="AE111" s="563" t="s">
        <v>57</v>
      </c>
      <c r="AF111" s="497" t="s">
        <v>58</v>
      </c>
      <c r="AG111" s="497" t="str">
        <f>VLOOKUP($AC111,Scoring!$A$4:$F$8, MATCH(AD111, Scoring!$B$3:$F$3,0)+1,FALSE)</f>
        <v>Low</v>
      </c>
      <c r="AH111" s="510" t="str">
        <f>VLOOKUP($AC111,Scoring!$A$4:$F$8, MATCH(AE111, Scoring!$B$3:$F$3,0)+1,FALSE)</f>
        <v>Moderate</v>
      </c>
      <c r="AI111" s="497" t="str">
        <f>VLOOKUP($AC111,Scoring!$A$4:$F$8, MATCH(AF111, Scoring!$B$3:$F$3,0)+1,FALSE)</f>
        <v>Low</v>
      </c>
      <c r="AJ111" s="497" t="s">
        <v>765</v>
      </c>
      <c r="AK111" s="497" t="s">
        <v>766</v>
      </c>
      <c r="AL111" s="69"/>
      <c r="AM111" s="69"/>
      <c r="AN111" s="69"/>
      <c r="AO111" s="69"/>
      <c r="AP111" s="69"/>
      <c r="AQ111" s="96"/>
      <c r="AR111" s="66"/>
      <c r="AS111" s="66"/>
      <c r="AT111" s="29"/>
      <c r="AU111" s="29"/>
    </row>
    <row r="112" spans="1:235" ht="42.75" customHeight="1" thickTop="1" thickBot="1">
      <c r="A112" s="522" t="s">
        <v>767</v>
      </c>
      <c r="B112" s="579" t="s">
        <v>768</v>
      </c>
      <c r="C112" s="178" t="s">
        <v>769</v>
      </c>
      <c r="D112" s="497" t="s">
        <v>770</v>
      </c>
      <c r="E112" s="491">
        <v>43447</v>
      </c>
      <c r="F112" s="491">
        <v>43481</v>
      </c>
      <c r="G112" s="491"/>
      <c r="H112" s="497" t="s">
        <v>82</v>
      </c>
      <c r="I112" s="497" t="s">
        <v>57</v>
      </c>
      <c r="J112" s="497" t="s">
        <v>57</v>
      </c>
      <c r="K112" s="497" t="s">
        <v>82</v>
      </c>
      <c r="L112" s="497" t="s">
        <v>59</v>
      </c>
      <c r="M112" s="497" t="s">
        <v>58</v>
      </c>
      <c r="N112" s="497" t="s">
        <v>58</v>
      </c>
      <c r="O112" s="497" t="s">
        <v>771</v>
      </c>
      <c r="P112" s="497" t="s">
        <v>772</v>
      </c>
      <c r="Q112" s="497" t="s">
        <v>62</v>
      </c>
      <c r="R112" s="497" t="s">
        <v>73</v>
      </c>
      <c r="S112" s="498" t="s">
        <v>773</v>
      </c>
      <c r="T112" s="104"/>
      <c r="U112" s="68"/>
      <c r="V112" s="69"/>
      <c r="W112" s="69"/>
      <c r="X112" s="69"/>
      <c r="Y112" s="114"/>
      <c r="Z112" s="488"/>
      <c r="AA112" s="488"/>
      <c r="AB112" s="538"/>
      <c r="AC112" s="496" t="s">
        <v>126</v>
      </c>
      <c r="AD112" s="497" t="s">
        <v>59</v>
      </c>
      <c r="AE112" s="563" t="s">
        <v>59</v>
      </c>
      <c r="AF112" s="497" t="s">
        <v>58</v>
      </c>
      <c r="AG112" s="67" t="s">
        <v>58</v>
      </c>
      <c r="AH112" s="510" t="s">
        <v>58</v>
      </c>
      <c r="AI112" s="497" t="str">
        <f>VLOOKUP($AC112,Scoring!$A$4:$F$8, MATCH(AF112, Scoring!$B$3:$F$3,0)+1,FALSE)</f>
        <v>Low</v>
      </c>
      <c r="AJ112" s="497"/>
      <c r="AK112" s="66"/>
      <c r="AL112" s="69"/>
      <c r="AM112" s="69"/>
      <c r="AN112" s="69"/>
      <c r="AO112" s="69"/>
      <c r="AP112" s="69"/>
      <c r="AQ112" s="66"/>
      <c r="AR112" s="66"/>
      <c r="AS112" s="66"/>
      <c r="AT112" s="29"/>
      <c r="AU112" s="29"/>
    </row>
    <row r="113" spans="1:235" ht="42.75" customHeight="1" thickTop="1" thickBot="1">
      <c r="A113" s="522" t="s">
        <v>774</v>
      </c>
      <c r="B113" s="579" t="s">
        <v>775</v>
      </c>
      <c r="C113" s="178" t="s">
        <v>776</v>
      </c>
      <c r="D113" s="497" t="s">
        <v>97</v>
      </c>
      <c r="E113" s="491">
        <v>43447</v>
      </c>
      <c r="F113" s="491">
        <v>43481</v>
      </c>
      <c r="G113" s="491"/>
      <c r="H113" s="497" t="s">
        <v>58</v>
      </c>
      <c r="I113" s="497" t="s">
        <v>59</v>
      </c>
      <c r="J113" s="497" t="s">
        <v>59</v>
      </c>
      <c r="K113" s="497" t="s">
        <v>82</v>
      </c>
      <c r="L113" s="497" t="s">
        <v>59</v>
      </c>
      <c r="M113" s="497" t="s">
        <v>59</v>
      </c>
      <c r="N113" s="497" t="s">
        <v>58</v>
      </c>
      <c r="O113" s="497" t="s">
        <v>771</v>
      </c>
      <c r="P113" s="497" t="s">
        <v>772</v>
      </c>
      <c r="Q113" s="497" t="s">
        <v>62</v>
      </c>
      <c r="R113" s="497" t="s">
        <v>777</v>
      </c>
      <c r="S113" s="498" t="s">
        <v>778</v>
      </c>
      <c r="T113" s="104" t="s">
        <v>100</v>
      </c>
      <c r="U113" s="68"/>
      <c r="V113" s="69"/>
      <c r="W113" s="69"/>
      <c r="X113" s="69"/>
      <c r="Y113" s="114"/>
      <c r="Z113" s="488"/>
      <c r="AA113" s="488"/>
      <c r="AB113" s="538"/>
      <c r="AC113" s="496" t="s">
        <v>58</v>
      </c>
      <c r="AD113" s="497" t="s">
        <v>58</v>
      </c>
      <c r="AE113" s="563" t="s">
        <v>58</v>
      </c>
      <c r="AF113" s="497" t="s">
        <v>58</v>
      </c>
      <c r="AG113" s="67" t="s">
        <v>58</v>
      </c>
      <c r="AH113" s="510" t="s">
        <v>58</v>
      </c>
      <c r="AI113" s="497" t="str">
        <f>VLOOKUP($AC113,Scoring!$A$4:$F$8, MATCH(AF113, Scoring!$B$3:$F$3,0)+1,FALSE)</f>
        <v>Low</v>
      </c>
      <c r="AJ113" s="497"/>
      <c r="AK113" s="66"/>
      <c r="AL113" s="69"/>
      <c r="AM113" s="69"/>
      <c r="AN113" s="69"/>
      <c r="AO113" s="69"/>
      <c r="AP113" s="69"/>
      <c r="AQ113" s="66"/>
      <c r="AR113" s="66"/>
      <c r="AS113" s="66"/>
      <c r="AT113" s="29"/>
      <c r="AU113" s="29"/>
    </row>
    <row r="114" spans="1:235" ht="42.75" customHeight="1" thickTop="1" thickBot="1">
      <c r="A114" s="497" t="s">
        <v>779</v>
      </c>
      <c r="B114" s="579" t="s">
        <v>780</v>
      </c>
      <c r="C114" s="178" t="s">
        <v>781</v>
      </c>
      <c r="D114" s="497" t="s">
        <v>782</v>
      </c>
      <c r="E114" s="491">
        <v>43314</v>
      </c>
      <c r="F114" s="491"/>
      <c r="G114" s="491">
        <v>43647</v>
      </c>
      <c r="H114" s="497" t="s">
        <v>59</v>
      </c>
      <c r="I114" s="497" t="s">
        <v>59</v>
      </c>
      <c r="J114" s="497" t="s">
        <v>58</v>
      </c>
      <c r="K114" s="497" t="s">
        <v>82</v>
      </c>
      <c r="L114" s="497" t="str">
        <f>VLOOKUP($H114,Scoring!$A$4:$F$8, MATCH(I114, Scoring!$B$3:$F$3,0)+1,FALSE)</f>
        <v>Moderate</v>
      </c>
      <c r="M114" s="497" t="str">
        <f>VLOOKUP($H114,Scoring!$A$4:$F$8, MATCH(J114, Scoring!$B$3:$F$3,0)+1,FALSE)</f>
        <v>Moderate</v>
      </c>
      <c r="N114" s="497" t="str">
        <f>VLOOKUP($H114,Scoring!$A$4:$F$8, MATCH(K114, Scoring!$B$3:$F$3,0)+1,FALSE)</f>
        <v>Low</v>
      </c>
      <c r="O114" s="497" t="s">
        <v>783</v>
      </c>
      <c r="P114" s="497" t="s">
        <v>784</v>
      </c>
      <c r="Q114" s="497" t="s">
        <v>62</v>
      </c>
      <c r="R114" s="497" t="s">
        <v>785</v>
      </c>
      <c r="S114" s="498" t="s">
        <v>786</v>
      </c>
      <c r="T114" s="498" t="s">
        <v>787</v>
      </c>
      <c r="U114" s="68">
        <v>51508</v>
      </c>
      <c r="V114" s="69">
        <f>VLOOKUP($AC114,Probabilities!$A$3:$D$7,3,FALSE)*$U114</f>
        <v>12877</v>
      </c>
      <c r="W114" s="69"/>
      <c r="X114" s="69">
        <f>VLOOKUP($AC114,Probabilities!$A$3:$D$7,4,FALSE)*$U114</f>
        <v>25754</v>
      </c>
      <c r="Y114" s="114"/>
      <c r="Z114" s="488"/>
      <c r="AA114" s="488"/>
      <c r="AB114" s="402"/>
      <c r="AC114" s="496" t="s">
        <v>59</v>
      </c>
      <c r="AD114" s="497" t="s">
        <v>58</v>
      </c>
      <c r="AE114" s="563" t="s">
        <v>59</v>
      </c>
      <c r="AF114" s="497" t="s">
        <v>126</v>
      </c>
      <c r="AG114" s="497" t="str">
        <f>VLOOKUP($AC114,Scoring!$A$4:$F$8, MATCH(AD114, Scoring!$B$3:$F$3,0)+1,FALSE)</f>
        <v>Moderate</v>
      </c>
      <c r="AH114" s="510" t="str">
        <f>VLOOKUP($AC114,Scoring!$A$4:$F$8, MATCH(AE114, Scoring!$B$3:$F$3,0)+1,FALSE)</f>
        <v>Moderate</v>
      </c>
      <c r="AI114" s="497" t="str">
        <f>VLOOKUP($AC114,Scoring!$A$4:$F$8, MATCH(AF114, Scoring!$B$3:$F$3,0)+1,FALSE)</f>
        <v>Low</v>
      </c>
      <c r="AJ114" s="497"/>
      <c r="AK114" s="497"/>
      <c r="AL114" s="69"/>
      <c r="AM114" s="69"/>
      <c r="AN114" s="69"/>
      <c r="AO114" s="69"/>
      <c r="AP114" s="69"/>
      <c r="AQ114" s="96"/>
      <c r="AR114" s="66"/>
      <c r="AS114" s="66"/>
      <c r="AT114" s="29"/>
      <c r="AU114" s="29"/>
    </row>
    <row r="115" spans="1:235" s="43" customFormat="1" ht="61.5" thickTop="1" thickBot="1">
      <c r="A115" s="575" t="s">
        <v>788</v>
      </c>
      <c r="B115" s="581" t="s">
        <v>401</v>
      </c>
      <c r="C115" s="562" t="s">
        <v>789</v>
      </c>
      <c r="D115" s="497" t="s">
        <v>790</v>
      </c>
      <c r="E115" s="491">
        <v>43374</v>
      </c>
      <c r="F115" s="497"/>
      <c r="G115" s="491">
        <v>43547</v>
      </c>
      <c r="H115" s="497" t="s">
        <v>57</v>
      </c>
      <c r="I115" s="497" t="s">
        <v>126</v>
      </c>
      <c r="J115" s="497" t="s">
        <v>231</v>
      </c>
      <c r="K115" s="497" t="s">
        <v>704</v>
      </c>
      <c r="L115" s="497" t="s">
        <v>58</v>
      </c>
      <c r="M115" s="497" t="s">
        <v>57</v>
      </c>
      <c r="N115" s="497" t="s">
        <v>57</v>
      </c>
      <c r="O115" s="497" t="s">
        <v>791</v>
      </c>
      <c r="P115" s="497" t="s">
        <v>792</v>
      </c>
      <c r="Q115" s="497" t="s">
        <v>793</v>
      </c>
      <c r="R115" s="497" t="s">
        <v>794</v>
      </c>
      <c r="S115" s="498" t="s">
        <v>795</v>
      </c>
      <c r="T115" s="65" t="s">
        <v>796</v>
      </c>
      <c r="U115" s="68"/>
      <c r="V115" s="69"/>
      <c r="W115" s="69"/>
      <c r="X115" s="69"/>
      <c r="Y115" s="114"/>
      <c r="Z115" s="488"/>
      <c r="AA115" s="488"/>
      <c r="AB115" s="538"/>
      <c r="AC115" s="582"/>
      <c r="AD115" s="538"/>
      <c r="AE115" s="583"/>
      <c r="AF115" s="538"/>
      <c r="AG115" s="67"/>
      <c r="AH115" s="510"/>
      <c r="AI115" s="497"/>
      <c r="AJ115" s="66"/>
      <c r="AK115" s="66"/>
      <c r="AL115" s="69"/>
      <c r="AM115" s="69"/>
      <c r="AN115" s="69"/>
      <c r="AO115" s="69"/>
      <c r="AP115" s="69"/>
      <c r="AQ115" s="66"/>
      <c r="AR115" s="66"/>
      <c r="AS115" s="66"/>
      <c r="AT115" s="29"/>
      <c r="AU115" s="29"/>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row>
    <row r="116" spans="1:235" ht="42.75" customHeight="1" thickTop="1" thickBot="1">
      <c r="A116" s="522" t="s">
        <v>797</v>
      </c>
      <c r="B116" s="581" t="s">
        <v>401</v>
      </c>
      <c r="C116" s="562" t="s">
        <v>798</v>
      </c>
      <c r="D116" s="497" t="s">
        <v>799</v>
      </c>
      <c r="E116" s="491">
        <v>43819</v>
      </c>
      <c r="F116" s="491">
        <v>43819</v>
      </c>
      <c r="G116" s="491"/>
      <c r="H116" s="497" t="s">
        <v>59</v>
      </c>
      <c r="I116" s="497" t="s">
        <v>59</v>
      </c>
      <c r="J116" s="497" t="s">
        <v>59</v>
      </c>
      <c r="K116" s="497" t="s">
        <v>58</v>
      </c>
      <c r="L116" s="497" t="s">
        <v>59</v>
      </c>
      <c r="M116" s="497" t="s">
        <v>59</v>
      </c>
      <c r="N116" s="497" t="s">
        <v>59</v>
      </c>
      <c r="O116" s="497" t="s">
        <v>800</v>
      </c>
      <c r="P116" s="497" t="s">
        <v>801</v>
      </c>
      <c r="Q116" s="497" t="s">
        <v>62</v>
      </c>
      <c r="R116" s="497" t="s">
        <v>732</v>
      </c>
      <c r="S116" s="498" t="s">
        <v>802</v>
      </c>
      <c r="T116" s="104"/>
      <c r="U116" s="68"/>
      <c r="V116" s="69"/>
      <c r="W116" s="69"/>
      <c r="X116" s="69"/>
      <c r="Y116" s="114"/>
      <c r="Z116" s="488"/>
      <c r="AA116" s="488"/>
      <c r="AB116" s="538"/>
      <c r="AC116" s="496" t="s">
        <v>58</v>
      </c>
      <c r="AD116" s="497" t="s">
        <v>58</v>
      </c>
      <c r="AE116" s="563" t="s">
        <v>58</v>
      </c>
      <c r="AF116" s="497" t="s">
        <v>58</v>
      </c>
      <c r="AG116" s="67" t="s">
        <v>58</v>
      </c>
      <c r="AH116" s="510" t="s">
        <v>58</v>
      </c>
      <c r="AI116" s="67" t="s">
        <v>58</v>
      </c>
      <c r="AJ116" s="497"/>
      <c r="AK116" s="66"/>
      <c r="AL116" s="69"/>
      <c r="AM116" s="69"/>
      <c r="AN116" s="69"/>
      <c r="AO116" s="69"/>
      <c r="AP116" s="69"/>
      <c r="AQ116" s="66"/>
      <c r="AR116" s="66"/>
      <c r="AS116" s="66"/>
      <c r="AT116" s="29"/>
      <c r="AU116" s="29"/>
    </row>
    <row r="117" spans="1:235" ht="42.75" customHeight="1" thickTop="1" thickBot="1">
      <c r="A117" s="497" t="s">
        <v>803</v>
      </c>
      <c r="B117" s="584" t="s">
        <v>804</v>
      </c>
      <c r="C117" s="562" t="s">
        <v>805</v>
      </c>
      <c r="D117" s="497" t="s">
        <v>806</v>
      </c>
      <c r="E117" s="491">
        <v>43314</v>
      </c>
      <c r="F117" s="580"/>
      <c r="G117" s="580"/>
      <c r="H117" s="497" t="s">
        <v>58</v>
      </c>
      <c r="I117" s="497" t="s">
        <v>57</v>
      </c>
      <c r="J117" s="497" t="s">
        <v>57</v>
      </c>
      <c r="K117" s="497" t="s">
        <v>58</v>
      </c>
      <c r="L117" s="497" t="str">
        <f>VLOOKUP($H117,Scoring!$A$4:$F$8, MATCH(I117, Scoring!$B$3:$F$3,0)+1,FALSE)</f>
        <v>Moderate</v>
      </c>
      <c r="M117" s="497" t="str">
        <f>VLOOKUP($H117,Scoring!$A$4:$F$8, MATCH(J117, Scoring!$B$3:$F$3,0)+1,FALSE)</f>
        <v>Moderate</v>
      </c>
      <c r="N117" s="497" t="str">
        <f>VLOOKUP($H117,Scoring!$A$4:$F$8, MATCH(K117, Scoring!$B$3:$F$3,0)+1,FALSE)</f>
        <v>Low</v>
      </c>
      <c r="O117" s="497" t="s">
        <v>807</v>
      </c>
      <c r="P117" s="497" t="s">
        <v>738</v>
      </c>
      <c r="Q117" s="497" t="s">
        <v>62</v>
      </c>
      <c r="R117" s="497" t="s">
        <v>808</v>
      </c>
      <c r="S117" s="498" t="s">
        <v>809</v>
      </c>
      <c r="T117" s="498" t="s">
        <v>810</v>
      </c>
      <c r="U117" s="538"/>
      <c r="V117" s="69"/>
      <c r="W117" s="69">
        <f>(V117 + X117)/2</f>
        <v>0</v>
      </c>
      <c r="X117" s="69"/>
      <c r="Y117" s="114"/>
      <c r="Z117" s="488"/>
      <c r="AA117" s="488"/>
      <c r="AB117" s="498"/>
      <c r="AC117" s="496" t="s">
        <v>58</v>
      </c>
      <c r="AD117" s="497" t="s">
        <v>58</v>
      </c>
      <c r="AE117" s="563" t="s">
        <v>58</v>
      </c>
      <c r="AF117" s="497" t="s">
        <v>126</v>
      </c>
      <c r="AG117" s="497" t="str">
        <f>VLOOKUP($AC117,Scoring!$A$4:$F$8, MATCH(AD117, Scoring!$B$3:$F$3,0)+1,FALSE)</f>
        <v>Low</v>
      </c>
      <c r="AH117" s="510" t="str">
        <f>VLOOKUP($AC117,Scoring!$A$4:$F$8, MATCH(AE117, Scoring!$B$3:$F$3,0)+1,FALSE)</f>
        <v>Low</v>
      </c>
      <c r="AI117" s="497" t="str">
        <f>VLOOKUP($AC117,Scoring!$A$4:$F$8, MATCH('Risk Register'!AF104, Scoring!$B$3:$F$3,0)+1,FALSE)</f>
        <v>Low</v>
      </c>
      <c r="AJ117" s="498"/>
      <c r="AK117" s="498"/>
      <c r="AL117" s="96"/>
      <c r="AM117" s="69"/>
      <c r="AN117" s="69"/>
      <c r="AO117" s="69"/>
      <c r="AP117" s="69"/>
      <c r="AQ117" s="96"/>
      <c r="AR117" s="66"/>
      <c r="AS117" s="66"/>
      <c r="AT117" s="29"/>
      <c r="AU117" s="29"/>
    </row>
    <row r="118" spans="1:235" ht="48" customHeight="1" thickTop="1" thickBot="1">
      <c r="A118" s="488" t="s">
        <v>811</v>
      </c>
      <c r="B118" s="585" t="s">
        <v>561</v>
      </c>
      <c r="C118" s="490" t="s">
        <v>812</v>
      </c>
      <c r="D118" s="488" t="s">
        <v>813</v>
      </c>
      <c r="E118" s="491">
        <v>44588</v>
      </c>
      <c r="F118" s="497"/>
      <c r="G118" s="491">
        <v>44595</v>
      </c>
      <c r="H118" s="488" t="s">
        <v>57</v>
      </c>
      <c r="I118" s="488" t="s">
        <v>59</v>
      </c>
      <c r="J118" s="488" t="s">
        <v>59</v>
      </c>
      <c r="K118" s="488" t="s">
        <v>545</v>
      </c>
      <c r="L118" s="497" t="str">
        <f>VLOOKUP($H118,Scoring!$A$4:$F$8, MATCH(I118, Scoring!$B$3:$F$3,0)+1,FALSE)</f>
        <v>High</v>
      </c>
      <c r="M118" s="497" t="str">
        <f>VLOOKUP($H118,Scoring!$A$4:$F$8, MATCH(J118, Scoring!$B$3:$F$3,0)+1,FALSE)</f>
        <v>High</v>
      </c>
      <c r="N118" s="497" t="str">
        <f>VLOOKUP($H118,Scoring!$A$4:$F$8, MATCH(K118, Scoring!$B$3:$F$3,0)+1,FALSE)</f>
        <v>Low</v>
      </c>
      <c r="O118" s="492" t="s">
        <v>814</v>
      </c>
      <c r="P118" s="492"/>
      <c r="Q118" s="492"/>
      <c r="R118" s="492"/>
      <c r="S118" s="561" t="s">
        <v>815</v>
      </c>
      <c r="T118" s="494"/>
      <c r="U118" s="586"/>
      <c r="V118" s="69"/>
      <c r="W118" s="69"/>
      <c r="X118" s="69"/>
      <c r="Y118" s="114"/>
      <c r="Z118" s="488"/>
      <c r="AA118" s="488"/>
      <c r="AB118" s="494"/>
      <c r="AC118" s="587"/>
      <c r="AD118" s="492"/>
      <c r="AE118" s="588"/>
      <c r="AF118" s="497"/>
      <c r="AG118" s="497"/>
      <c r="AH118" s="510"/>
      <c r="AI118" s="497"/>
      <c r="AJ118" s="498"/>
      <c r="AK118" s="498"/>
      <c r="AL118" s="96"/>
      <c r="AM118" s="69"/>
      <c r="AN118" s="69"/>
      <c r="AO118" s="69"/>
      <c r="AP118" s="69"/>
      <c r="AQ118" s="96"/>
      <c r="AR118" s="66"/>
      <c r="AS118" s="66"/>
      <c r="AT118" s="29"/>
      <c r="AU118" s="29"/>
    </row>
    <row r="119" spans="1:235" ht="42.75" customHeight="1" thickTop="1" thickBot="1">
      <c r="A119" s="497" t="s">
        <v>816</v>
      </c>
      <c r="B119" s="579">
        <v>1.1000000000000001</v>
      </c>
      <c r="C119" s="562" t="s">
        <v>817</v>
      </c>
      <c r="D119" s="497" t="s">
        <v>818</v>
      </c>
      <c r="E119" s="491">
        <v>43474</v>
      </c>
      <c r="F119" s="491">
        <v>43559</v>
      </c>
      <c r="G119" s="589">
        <v>43525</v>
      </c>
      <c r="H119" s="497" t="s">
        <v>59</v>
      </c>
      <c r="I119" s="497" t="s">
        <v>59</v>
      </c>
      <c r="J119" s="497" t="s">
        <v>59</v>
      </c>
      <c r="K119" s="497" t="s">
        <v>58</v>
      </c>
      <c r="L119" s="497" t="s">
        <v>59</v>
      </c>
      <c r="M119" s="497" t="s">
        <v>59</v>
      </c>
      <c r="N119" s="497" t="s">
        <v>59</v>
      </c>
      <c r="O119" s="497" t="s">
        <v>819</v>
      </c>
      <c r="P119" s="497" t="s">
        <v>746</v>
      </c>
      <c r="Q119" s="497" t="s">
        <v>62</v>
      </c>
      <c r="R119" s="497" t="s">
        <v>820</v>
      </c>
      <c r="S119" s="498" t="s">
        <v>821</v>
      </c>
      <c r="T119" s="104" t="s">
        <v>822</v>
      </c>
      <c r="U119" s="68"/>
      <c r="V119" s="69"/>
      <c r="W119" s="69"/>
      <c r="X119" s="69"/>
      <c r="Y119" s="114"/>
      <c r="Z119" s="488"/>
      <c r="AA119" s="488"/>
      <c r="AB119" s="538"/>
      <c r="AC119" s="496" t="s">
        <v>126</v>
      </c>
      <c r="AD119" s="497" t="s">
        <v>126</v>
      </c>
      <c r="AE119" s="563" t="s">
        <v>126</v>
      </c>
      <c r="AF119" s="497" t="s">
        <v>126</v>
      </c>
      <c r="AG119" s="67" t="s">
        <v>58</v>
      </c>
      <c r="AH119" s="510" t="s">
        <v>58</v>
      </c>
      <c r="AI119" s="497" t="s">
        <v>58</v>
      </c>
      <c r="AJ119" s="497"/>
      <c r="AK119" s="67"/>
      <c r="AL119" s="69"/>
      <c r="AM119" s="69"/>
      <c r="AN119" s="69"/>
      <c r="AO119" s="69"/>
      <c r="AP119" s="69"/>
      <c r="AQ119" s="66"/>
      <c r="AR119" s="66"/>
      <c r="AS119" s="66"/>
      <c r="AT119" s="29"/>
      <c r="AU119" s="29"/>
    </row>
    <row r="120" spans="1:235" ht="56.25" customHeight="1" thickTop="1" thickBot="1">
      <c r="A120" s="497" t="s">
        <v>823</v>
      </c>
      <c r="B120" s="581" t="s">
        <v>401</v>
      </c>
      <c r="C120" s="562" t="s">
        <v>824</v>
      </c>
      <c r="D120" s="497" t="s">
        <v>825</v>
      </c>
      <c r="E120" s="491">
        <v>43325</v>
      </c>
      <c r="F120" s="497"/>
      <c r="G120" s="497"/>
      <c r="H120" s="497" t="s">
        <v>59</v>
      </c>
      <c r="I120" s="497" t="s">
        <v>57</v>
      </c>
      <c r="J120" s="497" t="s">
        <v>58</v>
      </c>
      <c r="K120" s="497" t="s">
        <v>58</v>
      </c>
      <c r="L120" s="497" t="str">
        <f>VLOOKUP($H120,Scoring!$A$4:$F$8, MATCH(I120, Scoring!$B$3:$F$3,0)+1,FALSE)</f>
        <v>High</v>
      </c>
      <c r="M120" s="497" t="str">
        <f>VLOOKUP($H120,Scoring!$A$4:$F$8, MATCH(J120, Scoring!$B$3:$F$3,0)+1,FALSE)</f>
        <v>Moderate</v>
      </c>
      <c r="N120" s="497" t="str">
        <f>VLOOKUP($H120,Scoring!$A$4:$F$8, MATCH(K120, Scoring!$B$3:$F$3,0)+1,FALSE)</f>
        <v>Moderate</v>
      </c>
      <c r="O120" s="497" t="s">
        <v>453</v>
      </c>
      <c r="P120" s="497" t="s">
        <v>738</v>
      </c>
      <c r="Q120" s="497" t="s">
        <v>62</v>
      </c>
      <c r="R120" s="497" t="s">
        <v>826</v>
      </c>
      <c r="S120" s="498" t="s">
        <v>827</v>
      </c>
      <c r="T120" s="498" t="s">
        <v>810</v>
      </c>
      <c r="U120" s="538"/>
      <c r="V120" s="69"/>
      <c r="W120" s="69">
        <f>(V120 + X120)/2</f>
        <v>0</v>
      </c>
      <c r="X120" s="69"/>
      <c r="Y120" s="114"/>
      <c r="Z120" s="488"/>
      <c r="AA120" s="488"/>
      <c r="AB120" s="498"/>
      <c r="AC120" s="496" t="s">
        <v>126</v>
      </c>
      <c r="AD120" s="497" t="s">
        <v>57</v>
      </c>
      <c r="AE120" s="563" t="s">
        <v>58</v>
      </c>
      <c r="AF120" s="497" t="s">
        <v>58</v>
      </c>
      <c r="AG120" s="497" t="str">
        <f>VLOOKUP($AC120,Scoring!$A$4:$F$8, MATCH(AD120, Scoring!$B$3:$F$3,0)+1,FALSE)</f>
        <v>Low</v>
      </c>
      <c r="AH120" s="510" t="str">
        <f>VLOOKUP($AC120,Scoring!$A$4:$F$8, MATCH(AE120, Scoring!$B$3:$F$3,0)+1,FALSE)</f>
        <v>Low</v>
      </c>
      <c r="AI120" s="497" t="e">
        <f>VLOOKUP($AC120,Scoring!$A$4:$F$8, MATCH('Risk Register'!AF96, Scoring!$B$3:$F$3,0)+1,FALSE)</f>
        <v>#N/A</v>
      </c>
      <c r="AJ120" s="498"/>
      <c r="AK120" s="498"/>
      <c r="AL120" s="96"/>
      <c r="AM120" s="69"/>
      <c r="AN120" s="69"/>
      <c r="AO120" s="69"/>
      <c r="AP120" s="69"/>
      <c r="AQ120" s="96"/>
      <c r="AR120" s="66"/>
      <c r="AS120" s="66"/>
      <c r="AT120" s="29"/>
      <c r="AU120" s="29"/>
    </row>
    <row r="121" spans="1:235" s="95" customFormat="1" ht="90.75" customHeight="1" thickTop="1" thickBot="1">
      <c r="A121" s="497" t="s">
        <v>828</v>
      </c>
      <c r="B121" s="579">
        <v>1.1000000000000001</v>
      </c>
      <c r="C121" s="562" t="s">
        <v>829</v>
      </c>
      <c r="D121" s="497" t="s">
        <v>830</v>
      </c>
      <c r="E121" s="491">
        <v>43924</v>
      </c>
      <c r="F121" s="491">
        <v>43924</v>
      </c>
      <c r="G121" s="589">
        <v>44593</v>
      </c>
      <c r="H121" s="497" t="s">
        <v>57</v>
      </c>
      <c r="I121" s="497" t="s">
        <v>57</v>
      </c>
      <c r="J121" s="497" t="s">
        <v>59</v>
      </c>
      <c r="K121" s="497" t="s">
        <v>58</v>
      </c>
      <c r="L121" s="497" t="s">
        <v>57</v>
      </c>
      <c r="M121" s="497" t="s">
        <v>57</v>
      </c>
      <c r="N121" s="497" t="s">
        <v>59</v>
      </c>
      <c r="O121" s="497" t="s">
        <v>831</v>
      </c>
      <c r="P121" s="497" t="s">
        <v>832</v>
      </c>
      <c r="Q121" s="497" t="s">
        <v>62</v>
      </c>
      <c r="R121" s="497" t="s">
        <v>833</v>
      </c>
      <c r="S121" s="498" t="s">
        <v>834</v>
      </c>
      <c r="T121" s="104" t="s">
        <v>835</v>
      </c>
      <c r="U121" s="68"/>
      <c r="V121" s="69"/>
      <c r="W121" s="69"/>
      <c r="X121" s="69"/>
      <c r="Y121" s="114"/>
      <c r="Z121" s="488"/>
      <c r="AA121" s="488"/>
      <c r="AB121" s="402"/>
      <c r="AC121" s="496" t="s">
        <v>57</v>
      </c>
      <c r="AD121" s="497" t="s">
        <v>57</v>
      </c>
      <c r="AE121" s="563" t="s">
        <v>59</v>
      </c>
      <c r="AF121" s="497" t="s">
        <v>126</v>
      </c>
      <c r="AG121" s="67" t="s">
        <v>57</v>
      </c>
      <c r="AH121" s="510" t="s">
        <v>57</v>
      </c>
      <c r="AI121" s="497" t="str">
        <f>VLOOKUP($AC121,Scoring!$A$4:$F$8, MATCH(AF121, Scoring!$B$3:$F$3,0)+1,FALSE)</f>
        <v>Low</v>
      </c>
      <c r="AJ121" s="497"/>
      <c r="AK121" s="104"/>
      <c r="AL121" s="69"/>
      <c r="AM121" s="69"/>
      <c r="AN121" s="69"/>
      <c r="AO121" s="69"/>
      <c r="AP121" s="69"/>
      <c r="AQ121" s="104"/>
      <c r="AR121" s="66"/>
      <c r="AS121" s="66"/>
      <c r="AT121" s="94"/>
      <c r="AU121" s="94"/>
    </row>
    <row r="122" spans="1:235" s="39" customFormat="1" ht="128.25">
      <c r="A122" s="385" t="s">
        <v>836</v>
      </c>
      <c r="B122" s="422"/>
      <c r="C122" s="123" t="s">
        <v>837</v>
      </c>
      <c r="D122" s="391" t="s">
        <v>838</v>
      </c>
      <c r="E122" s="365">
        <v>43747</v>
      </c>
      <c r="F122" s="365">
        <v>44622</v>
      </c>
      <c r="G122" s="365"/>
      <c r="H122" s="359" t="s">
        <v>58</v>
      </c>
      <c r="I122" s="359" t="s">
        <v>231</v>
      </c>
      <c r="J122" s="359" t="s">
        <v>231</v>
      </c>
      <c r="K122" s="359" t="s">
        <v>58</v>
      </c>
      <c r="L122" s="359" t="s">
        <v>59</v>
      </c>
      <c r="M122" s="359" t="s">
        <v>59</v>
      </c>
      <c r="N122" s="359" t="s">
        <v>58</v>
      </c>
      <c r="O122" s="385" t="s">
        <v>174</v>
      </c>
      <c r="P122" s="590" t="s">
        <v>68</v>
      </c>
      <c r="Q122" s="391" t="s">
        <v>62</v>
      </c>
      <c r="R122" s="359" t="s">
        <v>839</v>
      </c>
      <c r="S122" s="366" t="s">
        <v>840</v>
      </c>
      <c r="T122" s="138" t="s">
        <v>841</v>
      </c>
      <c r="U122" s="47">
        <v>2800000</v>
      </c>
      <c r="V122" s="125">
        <v>2000000</v>
      </c>
      <c r="W122" s="125">
        <f t="shared" ref="W122" si="46">(V122 + X122)/2</f>
        <v>2450000</v>
      </c>
      <c r="X122" s="125">
        <v>2900000</v>
      </c>
      <c r="Y122" s="111" t="s">
        <v>253</v>
      </c>
      <c r="Z122" s="367" t="s">
        <v>253</v>
      </c>
      <c r="AA122" s="367" t="s">
        <v>842</v>
      </c>
      <c r="AB122" s="395"/>
      <c r="AC122" s="368" t="s">
        <v>126</v>
      </c>
      <c r="AD122" s="359" t="s">
        <v>126</v>
      </c>
      <c r="AE122" s="369" t="s">
        <v>126</v>
      </c>
      <c r="AF122" s="359" t="s">
        <v>126</v>
      </c>
      <c r="AG122" s="17" t="s">
        <v>58</v>
      </c>
      <c r="AH122" s="440" t="s">
        <v>58</v>
      </c>
      <c r="AI122" s="359" t="str">
        <f>VLOOKUP($AC122,Scoring!$A$4:$F$8, MATCH(AF122, Scoring!$B$3:$F$3,0)+1,FALSE)</f>
        <v>Low</v>
      </c>
      <c r="AJ122" s="359" t="s">
        <v>235</v>
      </c>
      <c r="AK122" s="18"/>
      <c r="AL122" s="42">
        <v>368625</v>
      </c>
      <c r="AM122" s="37">
        <v>368625</v>
      </c>
      <c r="AN122" s="37">
        <v>368625</v>
      </c>
      <c r="AO122" s="37">
        <v>368625</v>
      </c>
      <c r="AP122" s="37">
        <v>368625</v>
      </c>
      <c r="AQ122" s="18"/>
      <c r="AR122" s="18"/>
      <c r="AS122" s="18"/>
      <c r="AT122" s="29"/>
      <c r="AU122" s="29"/>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8"/>
      <c r="GG122" s="28"/>
      <c r="GH122" s="28"/>
      <c r="GI122" s="28"/>
      <c r="GJ122" s="28"/>
      <c r="GK122" s="28"/>
      <c r="GL122" s="28"/>
      <c r="GM122" s="28"/>
      <c r="GN122" s="28"/>
      <c r="GO122" s="28"/>
      <c r="GP122" s="28"/>
      <c r="GQ122" s="28"/>
      <c r="GR122" s="28"/>
      <c r="GS122" s="28"/>
      <c r="GT122" s="28"/>
      <c r="GU122" s="28"/>
      <c r="GV122" s="28"/>
      <c r="GW122" s="28"/>
      <c r="GX122" s="28"/>
      <c r="GY122" s="28"/>
      <c r="GZ122" s="28"/>
      <c r="HA122" s="28"/>
      <c r="HB122" s="28"/>
      <c r="HC122" s="28"/>
      <c r="HD122" s="28"/>
      <c r="HE122" s="28"/>
      <c r="HF122" s="28"/>
      <c r="HG122" s="28"/>
      <c r="HH122" s="28"/>
      <c r="HI122" s="28"/>
      <c r="HJ122" s="28"/>
      <c r="HK122" s="28"/>
      <c r="HL122" s="28"/>
      <c r="HM122" s="28"/>
      <c r="HN122" s="28"/>
      <c r="HO122" s="28"/>
      <c r="HP122" s="28"/>
      <c r="HQ122" s="28"/>
      <c r="HR122" s="28"/>
      <c r="HS122" s="28"/>
      <c r="HT122" s="28"/>
      <c r="HU122" s="28"/>
      <c r="HV122" s="28"/>
      <c r="HW122" s="28"/>
      <c r="HX122" s="28"/>
      <c r="HY122" s="28"/>
      <c r="HZ122" s="28"/>
      <c r="IA122" s="28"/>
    </row>
    <row r="123" spans="1:235" ht="48" customHeight="1" thickTop="1" thickBot="1">
      <c r="A123" s="385" t="s">
        <v>843</v>
      </c>
      <c r="B123" s="386">
        <v>1.2</v>
      </c>
      <c r="C123" s="123" t="s">
        <v>844</v>
      </c>
      <c r="D123" s="359" t="s">
        <v>845</v>
      </c>
      <c r="E123" s="365">
        <v>44621</v>
      </c>
      <c r="F123" s="365">
        <v>44622</v>
      </c>
      <c r="G123" s="359"/>
      <c r="H123" s="359" t="s">
        <v>57</v>
      </c>
      <c r="I123" s="359" t="s">
        <v>57</v>
      </c>
      <c r="J123" s="359" t="s">
        <v>57</v>
      </c>
      <c r="K123" s="359" t="s">
        <v>59</v>
      </c>
      <c r="L123" s="359" t="str">
        <f>VLOOKUP($H123,Scoring!$A$4:$F$8, MATCH(I123, Scoring!$B$3:$F$3,0)+1,FALSE)</f>
        <v>High</v>
      </c>
      <c r="M123" s="359" t="str">
        <f>VLOOKUP($H123,Scoring!$A$4:$F$8, MATCH(J123, Scoring!$B$3:$F$3,0)+1,FALSE)</f>
        <v>High</v>
      </c>
      <c r="N123" s="385" t="str">
        <f>VLOOKUP($H123,Scoring!$A$4:$F$8, MATCH(K123, Scoring!$B$3:$F$3,0)+1,FALSE)</f>
        <v>High</v>
      </c>
      <c r="O123" s="397" t="s">
        <v>846</v>
      </c>
      <c r="P123" s="390" t="s">
        <v>61</v>
      </c>
      <c r="Q123" s="398" t="s">
        <v>122</v>
      </c>
      <c r="R123" s="399" t="s">
        <v>847</v>
      </c>
      <c r="S123" s="393" t="s">
        <v>848</v>
      </c>
      <c r="T123" s="366" t="s">
        <v>849</v>
      </c>
      <c r="U123" s="403">
        <v>440000</v>
      </c>
      <c r="V123" s="40">
        <v>350000</v>
      </c>
      <c r="W123" s="37"/>
      <c r="X123" s="40">
        <v>500000</v>
      </c>
      <c r="Y123" s="111" t="s">
        <v>77</v>
      </c>
      <c r="Z123" s="367" t="s">
        <v>76</v>
      </c>
      <c r="AA123" s="367" t="s">
        <v>178</v>
      </c>
      <c r="AB123" s="402"/>
      <c r="AC123" s="368" t="s">
        <v>59</v>
      </c>
      <c r="AD123" s="359" t="s">
        <v>59</v>
      </c>
      <c r="AE123" s="369" t="s">
        <v>57</v>
      </c>
      <c r="AF123" s="359" t="s">
        <v>58</v>
      </c>
      <c r="AG123" s="359" t="str">
        <f>VLOOKUP($AC123,Scoring!$A$4:$F$8, MATCH(AD123, Scoring!$B$3:$F$3,0)+1,FALSE)</f>
        <v>Moderate</v>
      </c>
      <c r="AH123" s="440" t="str">
        <f>VLOOKUP($AC123,Scoring!$A$4:$F$8, MATCH(AE123, Scoring!$B$3:$F$3,0)+1,FALSE)</f>
        <v>High</v>
      </c>
      <c r="AI123" s="591" t="s">
        <v>59</v>
      </c>
      <c r="AJ123" s="366"/>
      <c r="AK123" s="366"/>
      <c r="AL123" s="55"/>
      <c r="AM123" s="37"/>
      <c r="AN123" s="37"/>
      <c r="AO123" s="37"/>
      <c r="AP123" s="37"/>
      <c r="AQ123" s="55"/>
      <c r="AR123" s="18"/>
      <c r="AS123" s="18"/>
      <c r="AT123" s="29"/>
      <c r="AU123" s="29"/>
    </row>
    <row r="124" spans="1:235" s="41" customFormat="1" ht="132.75" customHeight="1" thickTop="1" thickBot="1">
      <c r="A124" s="394" t="s">
        <v>850</v>
      </c>
      <c r="B124" s="418" t="s">
        <v>269</v>
      </c>
      <c r="C124" s="123" t="s">
        <v>851</v>
      </c>
      <c r="D124" s="391" t="s">
        <v>852</v>
      </c>
      <c r="E124" s="365">
        <v>43327</v>
      </c>
      <c r="F124" s="365">
        <v>44622</v>
      </c>
      <c r="G124" s="365"/>
      <c r="H124" s="359" t="s">
        <v>58</v>
      </c>
      <c r="I124" s="359" t="s">
        <v>231</v>
      </c>
      <c r="J124" s="359" t="s">
        <v>231</v>
      </c>
      <c r="K124" s="359" t="s">
        <v>58</v>
      </c>
      <c r="L124" s="359" t="s">
        <v>59</v>
      </c>
      <c r="M124" s="359" t="s">
        <v>59</v>
      </c>
      <c r="N124" s="359" t="s">
        <v>58</v>
      </c>
      <c r="O124" s="359" t="s">
        <v>174</v>
      </c>
      <c r="P124" s="359" t="s">
        <v>68</v>
      </c>
      <c r="Q124" s="359" t="s">
        <v>62</v>
      </c>
      <c r="R124" s="359" t="s">
        <v>73</v>
      </c>
      <c r="S124" s="366" t="s">
        <v>853</v>
      </c>
      <c r="T124" s="138" t="s">
        <v>854</v>
      </c>
      <c r="U124" s="124">
        <v>500000</v>
      </c>
      <c r="V124" s="125">
        <v>196800</v>
      </c>
      <c r="W124" s="125"/>
      <c r="X124" s="125">
        <v>3600000</v>
      </c>
      <c r="Y124" s="111" t="s">
        <v>253</v>
      </c>
      <c r="Z124" s="367" t="s">
        <v>253</v>
      </c>
      <c r="AA124" s="367" t="s">
        <v>842</v>
      </c>
      <c r="AB124" s="366"/>
      <c r="AC124" s="368" t="s">
        <v>126</v>
      </c>
      <c r="AD124" s="359" t="s">
        <v>57</v>
      </c>
      <c r="AE124" s="369" t="s">
        <v>57</v>
      </c>
      <c r="AF124" s="359" t="s">
        <v>58</v>
      </c>
      <c r="AG124" s="17" t="s">
        <v>58</v>
      </c>
      <c r="AH124" s="440" t="s">
        <v>58</v>
      </c>
      <c r="AI124" s="359" t="str">
        <f>VLOOKUP($AC124,Scoring!$A$4:$F$8, MATCH(AF124, Scoring!$B$3:$F$3,0)+1,FALSE)</f>
        <v>Low</v>
      </c>
      <c r="AJ124" s="359" t="s">
        <v>235</v>
      </c>
      <c r="AK124" s="16"/>
      <c r="AL124" s="42"/>
      <c r="AM124" s="37"/>
      <c r="AN124" s="37"/>
      <c r="AO124" s="37"/>
      <c r="AP124" s="37"/>
      <c r="AQ124" s="16"/>
      <c r="AR124" s="18"/>
      <c r="AS124" s="18"/>
      <c r="AT124" s="29"/>
      <c r="AU124" s="29"/>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28"/>
      <c r="GA124" s="28"/>
      <c r="GB124" s="28"/>
      <c r="GC124" s="28"/>
      <c r="GD124" s="28"/>
      <c r="GE124" s="28"/>
      <c r="GF124" s="28"/>
      <c r="GG124" s="28"/>
      <c r="GH124" s="28"/>
      <c r="GI124" s="28"/>
      <c r="GJ124" s="28"/>
      <c r="GK124" s="28"/>
      <c r="GL124" s="28"/>
      <c r="GM124" s="28"/>
      <c r="GN124" s="28"/>
      <c r="GO124" s="28"/>
      <c r="GP124" s="28"/>
      <c r="GQ124" s="28"/>
      <c r="GR124" s="28"/>
      <c r="GS124" s="28"/>
      <c r="GT124" s="28"/>
      <c r="GU124" s="28"/>
      <c r="GV124" s="28"/>
      <c r="GW124" s="28"/>
      <c r="GX124" s="28"/>
      <c r="GY124" s="28"/>
      <c r="GZ124" s="28"/>
      <c r="HA124" s="28"/>
      <c r="HB124" s="28"/>
      <c r="HC124" s="28"/>
      <c r="HD124" s="28"/>
      <c r="HE124" s="28"/>
      <c r="HF124" s="28"/>
      <c r="HG124" s="28"/>
      <c r="HH124" s="28"/>
      <c r="HI124" s="28"/>
      <c r="HJ124" s="28"/>
      <c r="HK124" s="28"/>
      <c r="HL124" s="28"/>
      <c r="HM124" s="28"/>
      <c r="HN124" s="28"/>
      <c r="HO124" s="28"/>
      <c r="HP124" s="28"/>
      <c r="HQ124" s="28"/>
      <c r="HR124" s="28"/>
      <c r="HS124" s="28"/>
      <c r="HT124" s="28"/>
      <c r="HU124" s="28"/>
      <c r="HV124" s="28"/>
      <c r="HW124" s="28"/>
      <c r="HX124" s="28"/>
      <c r="HY124" s="28"/>
      <c r="HZ124" s="28"/>
      <c r="IA124" s="28"/>
    </row>
    <row r="125" spans="1:235" s="79" customFormat="1" ht="42.75" customHeight="1" thickTop="1" thickBot="1">
      <c r="A125" s="385" t="s">
        <v>855</v>
      </c>
      <c r="B125" s="441">
        <v>1.3</v>
      </c>
      <c r="C125" s="387" t="s">
        <v>856</v>
      </c>
      <c r="D125" s="359" t="s">
        <v>857</v>
      </c>
      <c r="E125" s="365">
        <v>43325</v>
      </c>
      <c r="F125" s="359"/>
      <c r="G125" s="365">
        <v>44735</v>
      </c>
      <c r="H125" s="359" t="s">
        <v>58</v>
      </c>
      <c r="I125" s="359" t="s">
        <v>57</v>
      </c>
      <c r="J125" s="359" t="s">
        <v>59</v>
      </c>
      <c r="K125" s="359" t="s">
        <v>58</v>
      </c>
      <c r="L125" s="359" t="str">
        <f>VLOOKUP($H125,Scoring!$A$4:$F$8, MATCH(I125, Scoring!$B$3:$F$3,0)+1,FALSE)</f>
        <v>Moderate</v>
      </c>
      <c r="M125" s="359" t="str">
        <f>VLOOKUP($H125,Scoring!$A$4:$F$8, MATCH(J125, Scoring!$B$3:$F$3,0)+1,FALSE)</f>
        <v>Moderate</v>
      </c>
      <c r="N125" s="359" t="str">
        <f>VLOOKUP($H125,Scoring!$A$4:$F$8, MATCH(K125, Scoring!$B$3:$F$3,0)+1,FALSE)</f>
        <v>Low</v>
      </c>
      <c r="O125" s="359" t="s">
        <v>404</v>
      </c>
      <c r="P125" s="359" t="s">
        <v>858</v>
      </c>
      <c r="Q125" s="359" t="s">
        <v>62</v>
      </c>
      <c r="R125" s="359" t="s">
        <v>859</v>
      </c>
      <c r="S125" s="366" t="s">
        <v>860</v>
      </c>
      <c r="T125" s="76" t="s">
        <v>810</v>
      </c>
      <c r="U125" s="128">
        <v>0</v>
      </c>
      <c r="V125" s="37"/>
      <c r="W125" s="77">
        <f>(V125 + X125)/2</f>
        <v>0</v>
      </c>
      <c r="X125" s="77"/>
      <c r="Y125" s="113" t="s">
        <v>141</v>
      </c>
      <c r="Z125" s="367" t="s">
        <v>134</v>
      </c>
      <c r="AA125" s="367" t="s">
        <v>253</v>
      </c>
      <c r="AB125" s="366"/>
      <c r="AC125" s="368" t="s">
        <v>58</v>
      </c>
      <c r="AD125" s="359" t="s">
        <v>58</v>
      </c>
      <c r="AE125" s="369" t="s">
        <v>58</v>
      </c>
      <c r="AF125" s="359" t="s">
        <v>126</v>
      </c>
      <c r="AG125" s="17" t="str">
        <f>VLOOKUP($AC125,Scoring!$A$4:$F$8, MATCH(AD125, Scoring!$B$3:$F$3,0)+1,FALSE)</f>
        <v>Low</v>
      </c>
      <c r="AH125" s="440" t="str">
        <f>VLOOKUP($AC125,Scoring!$A$4:$F$8, MATCH(AE125, Scoring!$B$3:$F$3,0)+1,FALSE)</f>
        <v>Low</v>
      </c>
      <c r="AI125" s="17" t="str">
        <f>VLOOKUP($AC125,Scoring!$A$4:$F$8, MATCH('Risk Register'!AF125, Scoring!$B$3:$F$3,0)+1,FALSE)</f>
        <v>Low</v>
      </c>
      <c r="AJ125" s="76"/>
      <c r="AK125" s="76"/>
      <c r="AL125" s="81"/>
      <c r="AM125" s="77"/>
      <c r="AN125" s="77"/>
      <c r="AO125" s="77"/>
      <c r="AP125" s="77"/>
      <c r="AQ125" s="76"/>
      <c r="AR125" s="80"/>
      <c r="AS125" s="80"/>
    </row>
    <row r="126" spans="1:235" s="79" customFormat="1" ht="39" customHeight="1" thickTop="1" thickBot="1">
      <c r="A126" s="385" t="s">
        <v>861</v>
      </c>
      <c r="B126" s="441" t="s">
        <v>401</v>
      </c>
      <c r="C126" s="387" t="s">
        <v>862</v>
      </c>
      <c r="D126" s="359" t="s">
        <v>863</v>
      </c>
      <c r="E126" s="365"/>
      <c r="F126" s="365">
        <v>44588</v>
      </c>
      <c r="G126" s="365">
        <v>44735</v>
      </c>
      <c r="H126" s="359" t="s">
        <v>59</v>
      </c>
      <c r="I126" s="359" t="s">
        <v>58</v>
      </c>
      <c r="J126" s="359" t="s">
        <v>58</v>
      </c>
      <c r="K126" s="359" t="s">
        <v>59</v>
      </c>
      <c r="L126" s="359" t="str">
        <f>VLOOKUP($H126,Scoring!$A$4:$F$8, MATCH(I126, Scoring!$B$3:$F$3,0)+1,FALSE)</f>
        <v>Moderate</v>
      </c>
      <c r="M126" s="359" t="str">
        <f>VLOOKUP($H126,Scoring!$A$4:$F$8, MATCH(J126, Scoring!$B$3:$F$3,0)+1,FALSE)</f>
        <v>Moderate</v>
      </c>
      <c r="N126" s="359" t="str">
        <f>VLOOKUP($H126,Scoring!$A$4:$F$8, MATCH(K126, Scoring!$B$3:$F$3,0)+1,FALSE)</f>
        <v>Moderate</v>
      </c>
      <c r="O126" s="359" t="s">
        <v>416</v>
      </c>
      <c r="P126" s="359" t="s">
        <v>858</v>
      </c>
      <c r="Q126" s="359" t="s">
        <v>62</v>
      </c>
      <c r="R126" s="359" t="s">
        <v>864</v>
      </c>
      <c r="S126" s="366" t="s">
        <v>865</v>
      </c>
      <c r="T126" s="76" t="s">
        <v>810</v>
      </c>
      <c r="U126" s="128">
        <v>0</v>
      </c>
      <c r="V126" s="37"/>
      <c r="W126" s="77">
        <f>(V126 + X126)/2</f>
        <v>0</v>
      </c>
      <c r="X126" s="77"/>
      <c r="Y126" s="113" t="s">
        <v>77</v>
      </c>
      <c r="Z126" s="367" t="s">
        <v>66</v>
      </c>
      <c r="AA126" s="367" t="s">
        <v>134</v>
      </c>
      <c r="AB126" s="366"/>
      <c r="AC126" s="368" t="s">
        <v>58</v>
      </c>
      <c r="AD126" s="359" t="s">
        <v>58</v>
      </c>
      <c r="AE126" s="369" t="s">
        <v>58</v>
      </c>
      <c r="AF126" s="359" t="s">
        <v>58</v>
      </c>
      <c r="AG126" s="17" t="str">
        <f>VLOOKUP($AC126,Scoring!$A$4:$F$8, MATCH(AD126, Scoring!$B$3:$F$3,0)+1,FALSE)</f>
        <v>Low</v>
      </c>
      <c r="AH126" s="440" t="str">
        <f>VLOOKUP($AC126,Scoring!$A$4:$F$8, MATCH(AE126, Scoring!$B$3:$F$3,0)+1,FALSE)</f>
        <v>Low</v>
      </c>
      <c r="AI126" s="17" t="str">
        <f>VLOOKUP($AC126,Scoring!$A$4:$F$8, MATCH('Risk Register'!AF126, Scoring!$B$3:$F$3,0)+1,FALSE)</f>
        <v>Low</v>
      </c>
      <c r="AJ126" s="76"/>
      <c r="AK126" s="76"/>
      <c r="AL126" s="81"/>
      <c r="AM126" s="77"/>
      <c r="AN126" s="77"/>
      <c r="AO126" s="77"/>
      <c r="AP126" s="77"/>
      <c r="AQ126" s="76"/>
      <c r="AR126" s="80"/>
      <c r="AS126" s="80"/>
    </row>
    <row r="127" spans="1:235" s="151" customFormat="1" ht="135" customHeight="1" thickTop="1" thickBot="1">
      <c r="A127" s="141" t="s">
        <v>866</v>
      </c>
      <c r="B127" s="238" t="s">
        <v>681</v>
      </c>
      <c r="C127" s="140" t="s">
        <v>867</v>
      </c>
      <c r="D127" s="141" t="s">
        <v>868</v>
      </c>
      <c r="E127" s="142">
        <v>44757</v>
      </c>
      <c r="F127" s="143"/>
      <c r="G127" s="143"/>
      <c r="H127" s="141" t="s">
        <v>59</v>
      </c>
      <c r="I127" s="141" t="s">
        <v>82</v>
      </c>
      <c r="J127" s="141" t="s">
        <v>57</v>
      </c>
      <c r="K127" s="141" t="s">
        <v>82</v>
      </c>
      <c r="L127" s="523" t="str">
        <f>VLOOKUP($H127,Scoring!$A$4:$F$8, MATCH(I127, Scoring!$B$3:$F$3,0)+1,FALSE)</f>
        <v>Low</v>
      </c>
      <c r="M127" s="523" t="str">
        <f>VLOOKUP($H127,Scoring!$A$4:$F$8, MATCH(J127, Scoring!$B$3:$F$3,0)+1,FALSE)</f>
        <v>High</v>
      </c>
      <c r="N127" s="523" t="str">
        <f>VLOOKUP($H127,Scoring!$A$4:$F$8, MATCH(K127, Scoring!$B$3:$F$3,0)+1,FALSE)</f>
        <v>Low</v>
      </c>
      <c r="O127" s="141" t="s">
        <v>684</v>
      </c>
      <c r="P127" s="141" t="s">
        <v>869</v>
      </c>
      <c r="Q127" s="141" t="s">
        <v>870</v>
      </c>
      <c r="R127" s="141" t="s">
        <v>871</v>
      </c>
      <c r="S127" s="140" t="s">
        <v>872</v>
      </c>
      <c r="T127" s="144" t="s">
        <v>873</v>
      </c>
      <c r="U127" s="146">
        <f>700000-(0.53*25000)</f>
        <v>686750</v>
      </c>
      <c r="V127" s="146">
        <f>700000-(0.53*25000)</f>
        <v>686750</v>
      </c>
      <c r="W127" s="146"/>
      <c r="X127" s="146">
        <f>700000</f>
        <v>700000</v>
      </c>
      <c r="Y127" s="147" t="s">
        <v>66</v>
      </c>
      <c r="Z127" s="141" t="s">
        <v>66</v>
      </c>
      <c r="AA127" s="141" t="s">
        <v>66</v>
      </c>
      <c r="AB127" s="555"/>
      <c r="AC127" s="192">
        <v>0.5</v>
      </c>
      <c r="AD127" s="367" t="str">
        <f t="shared" ref="AD127" si="47">Y127</f>
        <v>0</v>
      </c>
      <c r="AE127" s="369">
        <f>U127</f>
        <v>686750</v>
      </c>
      <c r="AF127" s="141"/>
      <c r="AG127" s="211">
        <v>0</v>
      </c>
      <c r="AH127" s="556">
        <f>AC127*AE127</f>
        <v>343375</v>
      </c>
      <c r="AI127" s="275" t="s">
        <v>58</v>
      </c>
      <c r="AJ127" s="144"/>
      <c r="AK127" s="144"/>
      <c r="AL127" s="148"/>
      <c r="AM127" s="148"/>
      <c r="AN127" s="148"/>
      <c r="AO127" s="148"/>
      <c r="AP127" s="148"/>
      <c r="AQ127" s="148"/>
      <c r="AR127" s="149"/>
      <c r="AS127" s="149"/>
      <c r="AT127" s="150"/>
      <c r="AU127" s="150"/>
    </row>
    <row r="128" spans="1:235">
      <c r="C128" s="49" t="s">
        <v>874</v>
      </c>
    </row>
    <row r="129" spans="3:3" ht="47.25">
      <c r="C129" s="49" t="s">
        <v>875</v>
      </c>
    </row>
    <row r="130" spans="3:3">
      <c r="C130" s="49" t="s">
        <v>876</v>
      </c>
    </row>
    <row r="131" spans="3:3">
      <c r="C131" s="49" t="s">
        <v>877</v>
      </c>
    </row>
    <row r="132" spans="3:3" ht="31.5">
      <c r="C132" s="49" t="s">
        <v>878</v>
      </c>
    </row>
    <row r="133" spans="3:3">
      <c r="C133" s="49" t="s">
        <v>879</v>
      </c>
    </row>
    <row r="134" spans="3:3" ht="31.5">
      <c r="C134" s="49" t="s">
        <v>880</v>
      </c>
    </row>
    <row r="135" spans="3:3" ht="31.5">
      <c r="C135" s="49" t="s">
        <v>881</v>
      </c>
    </row>
    <row r="136" spans="3:3" ht="31.5">
      <c r="C136" s="49" t="s">
        <v>882</v>
      </c>
    </row>
    <row r="137" spans="3:3">
      <c r="C137" s="49" t="s">
        <v>883</v>
      </c>
    </row>
    <row r="138" spans="3:3" ht="31.5">
      <c r="C138" s="179" t="s">
        <v>884</v>
      </c>
    </row>
    <row r="139" spans="3:3" ht="47.25">
      <c r="C139" s="181" t="s">
        <v>885</v>
      </c>
    </row>
  </sheetData>
  <autoFilter ref="A1:AP139" xr:uid="{00000000-0009-0000-0000-000002000000}">
    <filterColumn colId="35" showButton="0"/>
    <filterColumn colId="37" showButton="0"/>
    <filterColumn colId="38" showButton="0"/>
    <filterColumn colId="39" showButton="0"/>
    <filterColumn colId="40" showButton="0"/>
  </autoFilter>
  <mergeCells count="4">
    <mergeCell ref="AR1:AW2"/>
    <mergeCell ref="AL1:AQ2"/>
    <mergeCell ref="AJ1:AK2"/>
    <mergeCell ref="AB1:AB2"/>
  </mergeCells>
  <phoneticPr fontId="13" type="noConversion"/>
  <conditionalFormatting sqref="AG43:AH43 L98:N98 AG103:AI117 AG102 AI84:AI85 L101:N117 AI101:AI102 AI71:AI82 AI88:AI89 AI92:AI96 L59:N69 L119:N127 AI59:AI68 AG20:AI22 AG52:AI55 AG57:AI57 AI98 AG92:AH99 AG119:AI127 AG5:AI18 L19:L22 L28:N28 AG21:AH24 AG28:AH28 AG25:AI26 L20:N26">
    <cfRule type="beginsWith" dxfId="2500" priority="3405" operator="beginsWith" text="High">
      <formula>LEFT(L5,LEN("High"))="High"</formula>
    </cfRule>
    <cfRule type="beginsWith" dxfId="2499" priority="3406" operator="beginsWith" text="Moderate">
      <formula>LEFT(L5,LEN("Moderate"))="Moderate"</formula>
    </cfRule>
    <cfRule type="beginsWith" dxfId="2498" priority="3407" operator="beginsWith" text="Low">
      <formula>LEFT(L5,LEN("Low"))="Low"</formula>
    </cfRule>
  </conditionalFormatting>
  <conditionalFormatting sqref="AG122:AH127">
    <cfRule type="beginsWith" dxfId="2497" priority="3243" operator="beginsWith" text="High">
      <formula>LEFT(AG122,LEN("High"))="High"</formula>
    </cfRule>
    <cfRule type="beginsWith" dxfId="2496" priority="3244" operator="beginsWith" text="Moderate">
      <formula>LEFT(AG122,LEN("Moderate"))="Moderate"</formula>
    </cfRule>
    <cfRule type="beginsWith" dxfId="2495" priority="3245" operator="beginsWith" text="Low">
      <formula>LEFT(AG122,LEN("Low"))="Low"</formula>
    </cfRule>
  </conditionalFormatting>
  <conditionalFormatting sqref="AI122:AI127">
    <cfRule type="beginsWith" dxfId="2494" priority="3240" operator="beginsWith" text="High">
      <formula>LEFT(AI122,LEN("High"))="High"</formula>
    </cfRule>
    <cfRule type="beginsWith" dxfId="2493" priority="3241" operator="beginsWith" text="Moderate">
      <formula>LEFT(AI122,LEN("Moderate"))="Moderate"</formula>
    </cfRule>
    <cfRule type="beginsWith" dxfId="2492" priority="3242" operator="beginsWith" text="Low">
      <formula>LEFT(AI122,LEN("Low"))="Low"</formula>
    </cfRule>
  </conditionalFormatting>
  <conditionalFormatting sqref="AG40:AH40">
    <cfRule type="beginsWith" dxfId="2491" priority="3207" operator="beginsWith" text="High">
      <formula>LEFT(AG40,LEN("High"))="High"</formula>
    </cfRule>
    <cfRule type="beginsWith" dxfId="2490" priority="3208" operator="beginsWith" text="Moderate">
      <formula>LEFT(AG40,LEN("Moderate"))="Moderate"</formula>
    </cfRule>
    <cfRule type="beginsWith" dxfId="2489" priority="3209" operator="beginsWith" text="Low">
      <formula>LEFT(AG40,LEN("Low"))="Low"</formula>
    </cfRule>
  </conditionalFormatting>
  <conditionalFormatting sqref="AG41:AH41">
    <cfRule type="beginsWith" dxfId="2488" priority="3222" operator="beginsWith" text="High">
      <formula>LEFT(AG41,LEN("High"))="High"</formula>
    </cfRule>
    <cfRule type="beginsWith" dxfId="2487" priority="3223" operator="beginsWith" text="Moderate">
      <formula>LEFT(AG41,LEN("Moderate"))="Moderate"</formula>
    </cfRule>
    <cfRule type="beginsWith" dxfId="2486" priority="3224" operator="beginsWith" text="Low">
      <formula>LEFT(AG41,LEN("Low"))="Low"</formula>
    </cfRule>
  </conditionalFormatting>
  <conditionalFormatting sqref="AI41">
    <cfRule type="beginsWith" dxfId="2485" priority="3213" operator="beginsWith" text="High">
      <formula>LEFT(AI41,LEN("High"))="High"</formula>
    </cfRule>
    <cfRule type="beginsWith" dxfId="2484" priority="3214" operator="beginsWith" text="Moderate">
      <formula>LEFT(AI41,LEN("Moderate"))="Moderate"</formula>
    </cfRule>
    <cfRule type="beginsWith" dxfId="2483" priority="3215" operator="beginsWith" text="Low">
      <formula>LEFT(AI41,LEN("Low"))="Low"</formula>
    </cfRule>
  </conditionalFormatting>
  <conditionalFormatting sqref="AG103:AI103 L103:N103">
    <cfRule type="beginsWith" dxfId="2482" priority="3183" operator="beginsWith" text="High">
      <formula>LEFT(L103,LEN("High"))="High"</formula>
    </cfRule>
    <cfRule type="beginsWith" dxfId="2481" priority="3184" operator="beginsWith" text="Moderate">
      <formula>LEFT(L103,LEN("Moderate"))="Moderate"</formula>
    </cfRule>
    <cfRule type="beginsWith" dxfId="2480" priority="3185" operator="beginsWith" text="Low">
      <formula>LEFT(L103,LEN("Low"))="Low"</formula>
    </cfRule>
  </conditionalFormatting>
  <conditionalFormatting sqref="L103:N103">
    <cfRule type="beginsWith" dxfId="2479" priority="3180" operator="beginsWith" text="High">
      <formula>LEFT(L103,LEN("High"))="High"</formula>
    </cfRule>
    <cfRule type="beginsWith" dxfId="2478" priority="3181" operator="beginsWith" text="Moderate">
      <formula>LEFT(L103,LEN("Moderate"))="Moderate"</formula>
    </cfRule>
    <cfRule type="beginsWith" dxfId="2477" priority="3182" operator="beginsWith" text="Low">
      <formula>LEFT(L103,LEN("Low"))="Low"</formula>
    </cfRule>
  </conditionalFormatting>
  <conditionalFormatting sqref="AI40">
    <cfRule type="beginsWith" dxfId="2476" priority="3201" operator="beginsWith" text="High">
      <formula>LEFT(AI40,LEN("High"))="High"</formula>
    </cfRule>
    <cfRule type="beginsWith" dxfId="2475" priority="3202" operator="beginsWith" text="Moderate">
      <formula>LEFT(AI40,LEN("Moderate"))="Moderate"</formula>
    </cfRule>
    <cfRule type="beginsWith" dxfId="2474" priority="3203" operator="beginsWith" text="Low">
      <formula>LEFT(AI40,LEN("Low"))="Low"</formula>
    </cfRule>
  </conditionalFormatting>
  <conditionalFormatting sqref="L110:N117 AG110:AI117 AG120:AI127 L120:N127">
    <cfRule type="beginsWith" dxfId="2473" priority="3192" operator="beginsWith" text="High">
      <formula>LEFT(L110,LEN("High"))="High"</formula>
    </cfRule>
    <cfRule type="beginsWith" dxfId="2472" priority="3193" operator="beginsWith" text="Moderate">
      <formula>LEFT(L110,LEN("Moderate"))="Moderate"</formula>
    </cfRule>
    <cfRule type="beginsWith" dxfId="2471" priority="3194" operator="beginsWith" text="Low">
      <formula>LEFT(L110,LEN("Low"))="Low"</formula>
    </cfRule>
  </conditionalFormatting>
  <conditionalFormatting sqref="AG108:AH108 L108:N108">
    <cfRule type="beginsWith" dxfId="2470" priority="3189" operator="beginsWith" text="High">
      <formula>LEFT(L108,LEN("High"))="High"</formula>
    </cfRule>
    <cfRule type="beginsWith" dxfId="2469" priority="3190" operator="beginsWith" text="Moderate">
      <formula>LEFT(L108,LEN("Moderate"))="Moderate"</formula>
    </cfRule>
    <cfRule type="beginsWith" dxfId="2468" priority="3191" operator="beginsWith" text="Low">
      <formula>LEFT(L108,LEN("Low"))="Low"</formula>
    </cfRule>
  </conditionalFormatting>
  <conditionalFormatting sqref="AI108">
    <cfRule type="beginsWith" dxfId="2467" priority="3186" operator="beginsWith" text="High">
      <formula>LEFT(AI108,LEN("High"))="High"</formula>
    </cfRule>
    <cfRule type="beginsWith" dxfId="2466" priority="3187" operator="beginsWith" text="Moderate">
      <formula>LEFT(AI108,LEN("Moderate"))="Moderate"</formula>
    </cfRule>
    <cfRule type="beginsWith" dxfId="2465" priority="3188" operator="beginsWith" text="Low">
      <formula>LEFT(AI108,LEN("Low"))="Low"</formula>
    </cfRule>
  </conditionalFormatting>
  <conditionalFormatting sqref="AI36">
    <cfRule type="beginsWith" dxfId="2464" priority="3171" operator="beginsWith" text="High">
      <formula>LEFT(AI36,LEN("High"))="High"</formula>
    </cfRule>
    <cfRule type="beginsWith" dxfId="2463" priority="3172" operator="beginsWith" text="Moderate">
      <formula>LEFT(AI36,LEN("Moderate"))="Moderate"</formula>
    </cfRule>
    <cfRule type="beginsWith" dxfId="2462" priority="3173" operator="beginsWith" text="Low">
      <formula>LEFT(AI36,LEN("Low"))="Low"</formula>
    </cfRule>
  </conditionalFormatting>
  <conditionalFormatting sqref="AI37">
    <cfRule type="beginsWith" dxfId="2461" priority="3168" operator="beginsWith" text="High">
      <formula>LEFT(AI37,LEN("High"))="High"</formula>
    </cfRule>
    <cfRule type="beginsWith" dxfId="2460" priority="3169" operator="beginsWith" text="Moderate">
      <formula>LEFT(AI37,LEN("Moderate"))="Moderate"</formula>
    </cfRule>
    <cfRule type="beginsWith" dxfId="2459" priority="3170" operator="beginsWith" text="Low">
      <formula>LEFT(AI37,LEN("Low"))="Low"</formula>
    </cfRule>
  </conditionalFormatting>
  <conditionalFormatting sqref="AG36:AH36">
    <cfRule type="beginsWith" dxfId="2458" priority="3177" operator="beginsWith" text="High">
      <formula>LEFT(AG36,LEN("High"))="High"</formula>
    </cfRule>
    <cfRule type="beginsWith" dxfId="2457" priority="3178" operator="beginsWith" text="Moderate">
      <formula>LEFT(AG36,LEN("Moderate"))="Moderate"</formula>
    </cfRule>
    <cfRule type="beginsWith" dxfId="2456" priority="3179" operator="beginsWith" text="Low">
      <formula>LEFT(AG36,LEN("Low"))="Low"</formula>
    </cfRule>
  </conditionalFormatting>
  <conditionalFormatting sqref="AG37:AH39">
    <cfRule type="beginsWith" dxfId="2455" priority="3174" operator="beginsWith" text="High">
      <formula>LEFT(AG37,LEN("High"))="High"</formula>
    </cfRule>
    <cfRule type="beginsWith" dxfId="2454" priority="3175" operator="beginsWith" text="Moderate">
      <formula>LEFT(AG37,LEN("Moderate"))="Moderate"</formula>
    </cfRule>
    <cfRule type="beginsWith" dxfId="2453" priority="3176" operator="beginsWith" text="Low">
      <formula>LEFT(AG37,LEN("Low"))="Low"</formula>
    </cfRule>
  </conditionalFormatting>
  <conditionalFormatting sqref="AI38">
    <cfRule type="beginsWith" dxfId="2452" priority="3165" operator="beginsWith" text="High">
      <formula>LEFT(AI38,LEN("High"))="High"</formula>
    </cfRule>
    <cfRule type="beginsWith" dxfId="2451" priority="3166" operator="beginsWith" text="Moderate">
      <formula>LEFT(AI38,LEN("Moderate"))="Moderate"</formula>
    </cfRule>
    <cfRule type="beginsWith" dxfId="2450" priority="3167" operator="beginsWith" text="Low">
      <formula>LEFT(AI38,LEN("Low"))="Low"</formula>
    </cfRule>
  </conditionalFormatting>
  <conditionalFormatting sqref="AI39">
    <cfRule type="beginsWith" dxfId="2449" priority="3162" operator="beginsWith" text="High">
      <formula>LEFT(AI39,LEN("High"))="High"</formula>
    </cfRule>
    <cfRule type="beginsWith" dxfId="2448" priority="3163" operator="beginsWith" text="Moderate">
      <formula>LEFT(AI39,LEN("Moderate"))="Moderate"</formula>
    </cfRule>
    <cfRule type="beginsWith" dxfId="2447" priority="3164" operator="beginsWith" text="Low">
      <formula>LEFT(AI39,LEN("Low"))="Low"</formula>
    </cfRule>
  </conditionalFormatting>
  <conditionalFormatting sqref="AG48:AI48">
    <cfRule type="beginsWith" dxfId="2446" priority="3159" operator="beginsWith" text="High">
      <formula>LEFT(AG48,LEN("High"))="High"</formula>
    </cfRule>
    <cfRule type="beginsWith" dxfId="2445" priority="3160" operator="beginsWith" text="Moderate">
      <formula>LEFT(AG48,LEN("Moderate"))="Moderate"</formula>
    </cfRule>
    <cfRule type="beginsWith" dxfId="2444" priority="3161" operator="beginsWith" text="Low">
      <formula>LEFT(AG48,LEN("Low"))="Low"</formula>
    </cfRule>
  </conditionalFormatting>
  <conditionalFormatting sqref="AG44:AH44">
    <cfRule type="beginsWith" dxfId="2443" priority="3156" operator="beginsWith" text="High">
      <formula>LEFT(AG44,LEN("High"))="High"</formula>
    </cfRule>
    <cfRule type="beginsWith" dxfId="2442" priority="3157" operator="beginsWith" text="Moderate">
      <formula>LEFT(AG44,LEN("Moderate"))="Moderate"</formula>
    </cfRule>
    <cfRule type="beginsWith" dxfId="2441" priority="3158" operator="beginsWith" text="Low">
      <formula>LEFT(AG44,LEN("Low"))="Low"</formula>
    </cfRule>
  </conditionalFormatting>
  <conditionalFormatting sqref="AG45:AH45">
    <cfRule type="beginsWith" dxfId="2440" priority="3153" operator="beginsWith" text="High">
      <formula>LEFT(AG45,LEN("High"))="High"</formula>
    </cfRule>
    <cfRule type="beginsWith" dxfId="2439" priority="3154" operator="beginsWith" text="Moderate">
      <formula>LEFT(AG45,LEN("Moderate"))="Moderate"</formula>
    </cfRule>
    <cfRule type="beginsWith" dxfId="2438" priority="3155" operator="beginsWith" text="Low">
      <formula>LEFT(AG45,LEN("Low"))="Low"</formula>
    </cfRule>
  </conditionalFormatting>
  <conditionalFormatting sqref="AG46:AH46">
    <cfRule type="beginsWith" dxfId="2437" priority="3150" operator="beginsWith" text="High">
      <formula>LEFT(AG46,LEN("High"))="High"</formula>
    </cfRule>
    <cfRule type="beginsWith" dxfId="2436" priority="3151" operator="beginsWith" text="Moderate">
      <formula>LEFT(AG46,LEN("Moderate"))="Moderate"</formula>
    </cfRule>
    <cfRule type="beginsWith" dxfId="2435" priority="3152" operator="beginsWith" text="Low">
      <formula>LEFT(AG46,LEN("Low"))="Low"</formula>
    </cfRule>
  </conditionalFormatting>
  <conditionalFormatting sqref="AG47:AH47">
    <cfRule type="beginsWith" dxfId="2434" priority="3147" operator="beginsWith" text="High">
      <formula>LEFT(AG47,LEN("High"))="High"</formula>
    </cfRule>
    <cfRule type="beginsWith" dxfId="2433" priority="3148" operator="beginsWith" text="Moderate">
      <formula>LEFT(AG47,LEN("Moderate"))="Moderate"</formula>
    </cfRule>
    <cfRule type="beginsWith" dxfId="2432" priority="3149" operator="beginsWith" text="Low">
      <formula>LEFT(AG47,LEN("Low"))="Low"</formula>
    </cfRule>
  </conditionalFormatting>
  <conditionalFormatting sqref="AI44">
    <cfRule type="beginsWith" dxfId="2431" priority="3144" operator="beginsWith" text="High">
      <formula>LEFT(AI44,LEN("High"))="High"</formula>
    </cfRule>
    <cfRule type="beginsWith" dxfId="2430" priority="3145" operator="beginsWith" text="Moderate">
      <formula>LEFT(AI44,LEN("Moderate"))="Moderate"</formula>
    </cfRule>
    <cfRule type="beginsWith" dxfId="2429" priority="3146" operator="beginsWith" text="Low">
      <formula>LEFT(AI44,LEN("Low"))="Low"</formula>
    </cfRule>
  </conditionalFormatting>
  <conditionalFormatting sqref="AI45">
    <cfRule type="beginsWith" dxfId="2428" priority="3141" operator="beginsWith" text="High">
      <formula>LEFT(AI45,LEN("High"))="High"</formula>
    </cfRule>
    <cfRule type="beginsWith" dxfId="2427" priority="3142" operator="beginsWith" text="Moderate">
      <formula>LEFT(AI45,LEN("Moderate"))="Moderate"</formula>
    </cfRule>
    <cfRule type="beginsWith" dxfId="2426" priority="3143" operator="beginsWith" text="Low">
      <formula>LEFT(AI45,LEN("Low"))="Low"</formula>
    </cfRule>
  </conditionalFormatting>
  <conditionalFormatting sqref="AI46">
    <cfRule type="beginsWith" dxfId="2425" priority="3138" operator="beginsWith" text="High">
      <formula>LEFT(AI46,LEN("High"))="High"</formula>
    </cfRule>
    <cfRule type="beginsWith" dxfId="2424" priority="3139" operator="beginsWith" text="Moderate">
      <formula>LEFT(AI46,LEN("Moderate"))="Moderate"</formula>
    </cfRule>
    <cfRule type="beginsWith" dxfId="2423" priority="3140" operator="beginsWith" text="Low">
      <formula>LEFT(AI46,LEN("Low"))="Low"</formula>
    </cfRule>
  </conditionalFormatting>
  <conditionalFormatting sqref="AI47">
    <cfRule type="beginsWith" dxfId="2422" priority="3135" operator="beginsWith" text="High">
      <formula>LEFT(AI47,LEN("High"))="High"</formula>
    </cfRule>
    <cfRule type="beginsWith" dxfId="2421" priority="3136" operator="beginsWith" text="Moderate">
      <formula>LEFT(AI47,LEN("Moderate"))="Moderate"</formula>
    </cfRule>
    <cfRule type="beginsWith" dxfId="2420" priority="3137" operator="beginsWith" text="Low">
      <formula>LEFT(AI47,LEN("Low"))="Low"</formula>
    </cfRule>
  </conditionalFormatting>
  <conditionalFormatting sqref="L112:N112 AG112:AI112 AI113:AI117 AI120:AI127">
    <cfRule type="beginsWith" dxfId="2419" priority="3111" operator="beginsWith" text="High">
      <formula>LEFT(L112,LEN("High"))="High"</formula>
    </cfRule>
    <cfRule type="beginsWith" dxfId="2418" priority="3112" operator="beginsWith" text="Moderate">
      <formula>LEFT(L112,LEN("Moderate"))="Moderate"</formula>
    </cfRule>
    <cfRule type="beginsWith" dxfId="2417" priority="3113" operator="beginsWith" text="Low">
      <formula>LEFT(L112,LEN("Low"))="Low"</formula>
    </cfRule>
  </conditionalFormatting>
  <conditionalFormatting sqref="AG113:AH117 AG120:AH127">
    <cfRule type="beginsWith" dxfId="2416" priority="3108" operator="beginsWith" text="High">
      <formula>LEFT(AG113,LEN("High"))="High"</formula>
    </cfRule>
    <cfRule type="beginsWith" dxfId="2415" priority="3109" operator="beginsWith" text="Moderate">
      <formula>LEFT(AG113,LEN("Moderate"))="Moderate"</formula>
    </cfRule>
    <cfRule type="beginsWith" dxfId="2414" priority="3110" operator="beginsWith" text="Low">
      <formula>LEFT(AG113,LEN("Low"))="Low"</formula>
    </cfRule>
  </conditionalFormatting>
  <conditionalFormatting sqref="AI109:AI117 AI120:AI127">
    <cfRule type="beginsWith" dxfId="2413" priority="3078" operator="beginsWith" text="High">
      <formula>LEFT(AI109,LEN("High"))="High"</formula>
    </cfRule>
    <cfRule type="beginsWith" dxfId="2412" priority="3079" operator="beginsWith" text="Moderate">
      <formula>LEFT(AI109,LEN("Moderate"))="Moderate"</formula>
    </cfRule>
    <cfRule type="beginsWith" dxfId="2411" priority="3080" operator="beginsWith" text="Low">
      <formula>LEFT(AI109,LEN("Low"))="Low"</formula>
    </cfRule>
  </conditionalFormatting>
  <conditionalFormatting sqref="AG42:AH42">
    <cfRule type="beginsWith" dxfId="2410" priority="3060" operator="beginsWith" text="High">
      <formula>LEFT(AG42,LEN("High"))="High"</formula>
    </cfRule>
    <cfRule type="beginsWith" dxfId="2409" priority="3061" operator="beginsWith" text="Moderate">
      <formula>LEFT(AG42,LEN("Moderate"))="Moderate"</formula>
    </cfRule>
    <cfRule type="beginsWith" dxfId="2408" priority="3062" operator="beginsWith" text="Low">
      <formula>LEFT(AG42,LEN("Low"))="Low"</formula>
    </cfRule>
  </conditionalFormatting>
  <conditionalFormatting sqref="AI42:AI43">
    <cfRule type="beginsWith" dxfId="2407" priority="3057" operator="beginsWith" text="High">
      <formula>LEFT(AI42,LEN("High"))="High"</formula>
    </cfRule>
    <cfRule type="beginsWith" dxfId="2406" priority="3058" operator="beginsWith" text="Moderate">
      <formula>LEFT(AI42,LEN("Moderate"))="Moderate"</formula>
    </cfRule>
    <cfRule type="beginsWith" dxfId="2405" priority="3059" operator="beginsWith" text="Low">
      <formula>LEFT(AI42,LEN("Low"))="Low"</formula>
    </cfRule>
  </conditionalFormatting>
  <conditionalFormatting sqref="AG54:AI54">
    <cfRule type="beginsWith" dxfId="2404" priority="3054" operator="beginsWith" text="High">
      <formula>LEFT(AG54,LEN("High"))="High"</formula>
    </cfRule>
    <cfRule type="beginsWith" dxfId="2403" priority="3055" operator="beginsWith" text="Moderate">
      <formula>LEFT(AG54,LEN("Moderate"))="Moderate"</formula>
    </cfRule>
    <cfRule type="beginsWith" dxfId="2402" priority="3056" operator="beginsWith" text="Low">
      <formula>LEFT(AG54,LEN("Low"))="Low"</formula>
    </cfRule>
  </conditionalFormatting>
  <conditionalFormatting sqref="AG56:AI56">
    <cfRule type="beginsWith" dxfId="2401" priority="3024" operator="beginsWith" text="High">
      <formula>LEFT(AG56,LEN("High"))="High"</formula>
    </cfRule>
    <cfRule type="beginsWith" dxfId="2400" priority="3025" operator="beginsWith" text="Moderate">
      <formula>LEFT(AG56,LEN("Moderate"))="Moderate"</formula>
    </cfRule>
    <cfRule type="beginsWith" dxfId="2399" priority="3026" operator="beginsWith" text="Low">
      <formula>LEFT(AG56,LEN("Low"))="Low"</formula>
    </cfRule>
  </conditionalFormatting>
  <conditionalFormatting sqref="AG52:AI52">
    <cfRule type="beginsWith" dxfId="2398" priority="3018" operator="beginsWith" text="High">
      <formula>LEFT(AG52,LEN("High"))="High"</formula>
    </cfRule>
    <cfRule type="beginsWith" dxfId="2397" priority="3019" operator="beginsWith" text="Moderate">
      <formula>LEFT(AG52,LEN("Moderate"))="Moderate"</formula>
    </cfRule>
    <cfRule type="beginsWith" dxfId="2396" priority="3020" operator="beginsWith" text="Low">
      <formula>LEFT(AG52,LEN("Low"))="Low"</formula>
    </cfRule>
  </conditionalFormatting>
  <conditionalFormatting sqref="AG53:AI53">
    <cfRule type="beginsWith" dxfId="2395" priority="3012" operator="beginsWith" text="High">
      <formula>LEFT(AG53,LEN("High"))="High"</formula>
    </cfRule>
    <cfRule type="beginsWith" dxfId="2394" priority="3013" operator="beginsWith" text="Moderate">
      <formula>LEFT(AG53,LEN("Moderate"))="Moderate"</formula>
    </cfRule>
    <cfRule type="beginsWith" dxfId="2393" priority="3014" operator="beginsWith" text="Low">
      <formula>LEFT(AG53,LEN("Low"))="Low"</formula>
    </cfRule>
  </conditionalFormatting>
  <conditionalFormatting sqref="AG55:AI55">
    <cfRule type="beginsWith" dxfId="2392" priority="3009" operator="beginsWith" text="High">
      <formula>LEFT(AG55,LEN("High"))="High"</formula>
    </cfRule>
    <cfRule type="beginsWith" dxfId="2391" priority="3010" operator="beginsWith" text="Moderate">
      <formula>LEFT(AG55,LEN("Moderate"))="Moderate"</formula>
    </cfRule>
    <cfRule type="beginsWith" dxfId="2390" priority="3011" operator="beginsWith" text="Low">
      <formula>LEFT(AG55,LEN("Low"))="Low"</formula>
    </cfRule>
  </conditionalFormatting>
  <conditionalFormatting sqref="AG126:AH126">
    <cfRule type="beginsWith" dxfId="2389" priority="2997" operator="beginsWith" text="High">
      <formula>LEFT(AG126,LEN("High"))="High"</formula>
    </cfRule>
    <cfRule type="beginsWith" dxfId="2388" priority="2998" operator="beginsWith" text="Moderate">
      <formula>LEFT(AG126,LEN("Moderate"))="Moderate"</formula>
    </cfRule>
    <cfRule type="beginsWith" dxfId="2387" priority="2999" operator="beginsWith" text="Low">
      <formula>LEFT(AG126,LEN("Low"))="Low"</formula>
    </cfRule>
  </conditionalFormatting>
  <conditionalFormatting sqref="AG59:AH68 AH70:AI70">
    <cfRule type="beginsWith" dxfId="2386" priority="2994" operator="beginsWith" text="High">
      <formula>LEFT(AG59,LEN("High"))="High"</formula>
    </cfRule>
    <cfRule type="beginsWith" dxfId="2385" priority="2995" operator="beginsWith" text="Moderate">
      <formula>LEFT(AG59,LEN("Moderate"))="Moderate"</formula>
    </cfRule>
    <cfRule type="beginsWith" dxfId="2384" priority="2996" operator="beginsWith" text="Low">
      <formula>LEFT(AG59,LEN("Low"))="Low"</formula>
    </cfRule>
  </conditionalFormatting>
  <conditionalFormatting sqref="AG60:AH60">
    <cfRule type="beginsWith" dxfId="2383" priority="2991" operator="beginsWith" text="High">
      <formula>LEFT(AG60,LEN("High"))="High"</formula>
    </cfRule>
    <cfRule type="beginsWith" dxfId="2382" priority="2992" operator="beginsWith" text="Moderate">
      <formula>LEFT(AG60,LEN("Moderate"))="Moderate"</formula>
    </cfRule>
    <cfRule type="beginsWith" dxfId="2381" priority="2993" operator="beginsWith" text="Low">
      <formula>LEFT(AG60,LEN("Low"))="Low"</formula>
    </cfRule>
  </conditionalFormatting>
  <conditionalFormatting sqref="AG61:AH61">
    <cfRule type="beginsWith" dxfId="2380" priority="2988" operator="beginsWith" text="High">
      <formula>LEFT(AG61,LEN("High"))="High"</formula>
    </cfRule>
    <cfRule type="beginsWith" dxfId="2379" priority="2989" operator="beginsWith" text="Moderate">
      <formula>LEFT(AG61,LEN("Moderate"))="Moderate"</formula>
    </cfRule>
    <cfRule type="beginsWith" dxfId="2378" priority="2990" operator="beginsWith" text="Low">
      <formula>LEFT(AG61,LEN("Low"))="Low"</formula>
    </cfRule>
  </conditionalFormatting>
  <conditionalFormatting sqref="AG62:AH68 AH70:AI70">
    <cfRule type="beginsWith" dxfId="2377" priority="2985" operator="beginsWith" text="High">
      <formula>LEFT(AG62,LEN("High"))="High"</formula>
    </cfRule>
    <cfRule type="beginsWith" dxfId="2376" priority="2986" operator="beginsWith" text="Moderate">
      <formula>LEFT(AG62,LEN("Moderate"))="Moderate"</formula>
    </cfRule>
    <cfRule type="beginsWith" dxfId="2375" priority="2987" operator="beginsWith" text="Low">
      <formula>LEFT(AG62,LEN("Low"))="Low"</formula>
    </cfRule>
  </conditionalFormatting>
  <conditionalFormatting sqref="AG63:AH63">
    <cfRule type="beginsWith" dxfId="2374" priority="2982" operator="beginsWith" text="High">
      <formula>LEFT(AG63,LEN("High"))="High"</formula>
    </cfRule>
    <cfRule type="beginsWith" dxfId="2373" priority="2983" operator="beginsWith" text="Moderate">
      <formula>LEFT(AG63,LEN("Moderate"))="Moderate"</formula>
    </cfRule>
    <cfRule type="beginsWith" dxfId="2372" priority="2984" operator="beginsWith" text="Low">
      <formula>LEFT(AG63,LEN("Low"))="Low"</formula>
    </cfRule>
  </conditionalFormatting>
  <conditionalFormatting sqref="AG64:AH64">
    <cfRule type="beginsWith" dxfId="2371" priority="2979" operator="beginsWith" text="High">
      <formula>LEFT(AG64,LEN("High"))="High"</formula>
    </cfRule>
    <cfRule type="beginsWith" dxfId="2370" priority="2980" operator="beginsWith" text="Moderate">
      <formula>LEFT(AG64,LEN("Moderate"))="Moderate"</formula>
    </cfRule>
    <cfRule type="beginsWith" dxfId="2369" priority="2981" operator="beginsWith" text="Low">
      <formula>LEFT(AG64,LEN("Low"))="Low"</formula>
    </cfRule>
  </conditionalFormatting>
  <conditionalFormatting sqref="AG65:AH66">
    <cfRule type="beginsWith" dxfId="2368" priority="2976" operator="beginsWith" text="High">
      <formula>LEFT(AG65,LEN("High"))="High"</formula>
    </cfRule>
    <cfRule type="beginsWith" dxfId="2367" priority="2977" operator="beginsWith" text="Moderate">
      <formula>LEFT(AG65,LEN("Moderate"))="Moderate"</formula>
    </cfRule>
    <cfRule type="beginsWith" dxfId="2366" priority="2978" operator="beginsWith" text="Low">
      <formula>LEFT(AG65,LEN("Low"))="Low"</formula>
    </cfRule>
  </conditionalFormatting>
  <conditionalFormatting sqref="AG101 AH101:AH102 AG67:AH68 AG71:AH86 AG88:AH90 AH70:AI70">
    <cfRule type="beginsWith" dxfId="2365" priority="2970" operator="beginsWith" text="High">
      <formula>LEFT(AG67,LEN("High"))="High"</formula>
    </cfRule>
    <cfRule type="beginsWith" dxfId="2364" priority="2971" operator="beginsWith" text="Moderate">
      <formula>LEFT(AG67,LEN("Moderate"))="Moderate"</formula>
    </cfRule>
    <cfRule type="beginsWith" dxfId="2363" priority="2972" operator="beginsWith" text="Low">
      <formula>LEFT(AG67,LEN("Low"))="Low"</formula>
    </cfRule>
  </conditionalFormatting>
  <conditionalFormatting sqref="AG50:AI50">
    <cfRule type="beginsWith" dxfId="2362" priority="2964" operator="beginsWith" text="High">
      <formula>LEFT(AG50,LEN("High"))="High"</formula>
    </cfRule>
    <cfRule type="beginsWith" dxfId="2361" priority="2965" operator="beginsWith" text="Moderate">
      <formula>LEFT(AG50,LEN("Moderate"))="Moderate"</formula>
    </cfRule>
    <cfRule type="beginsWith" dxfId="2360" priority="2966" operator="beginsWith" text="Low">
      <formula>LEFT(AG50,LEN("Low"))="Low"</formula>
    </cfRule>
  </conditionalFormatting>
  <conditionalFormatting sqref="AG50:AI50">
    <cfRule type="beginsWith" dxfId="2359" priority="2961" operator="beginsWith" text="High">
      <formula>LEFT(AG50,LEN("High"))="High"</formula>
    </cfRule>
    <cfRule type="beginsWith" dxfId="2358" priority="2962" operator="beginsWith" text="Moderate">
      <formula>LEFT(AG50,LEN("Moderate"))="Moderate"</formula>
    </cfRule>
    <cfRule type="beginsWith" dxfId="2357" priority="2963" operator="beginsWith" text="Low">
      <formula>LEFT(AG50,LEN("Low"))="Low"</formula>
    </cfRule>
  </conditionalFormatting>
  <conditionalFormatting sqref="AG118:AI119 L118:N119">
    <cfRule type="beginsWith" dxfId="2356" priority="2958" operator="beginsWith" text="High">
      <formula>LEFT(L118,LEN("High"))="High"</formula>
    </cfRule>
    <cfRule type="beginsWith" dxfId="2355" priority="2959" operator="beginsWith" text="Moderate">
      <formula>LEFT(L118,LEN("Moderate"))="Moderate"</formula>
    </cfRule>
    <cfRule type="beginsWith" dxfId="2354" priority="2960" operator="beginsWith" text="Low">
      <formula>LEFT(L118,LEN("Low"))="Low"</formula>
    </cfRule>
  </conditionalFormatting>
  <conditionalFormatting sqref="AG51:AI51">
    <cfRule type="beginsWith" dxfId="2353" priority="2955" operator="beginsWith" text="High">
      <formula>LEFT(AG51,LEN("High"))="High"</formula>
    </cfRule>
    <cfRule type="beginsWith" dxfId="2352" priority="2956" operator="beginsWith" text="Moderate">
      <formula>LEFT(AG51,LEN("Moderate"))="Moderate"</formula>
    </cfRule>
    <cfRule type="beginsWith" dxfId="2351" priority="2957" operator="beginsWith" text="Low">
      <formula>LEFT(AG51,LEN("Low"))="Low"</formula>
    </cfRule>
  </conditionalFormatting>
  <conditionalFormatting sqref="AG51:AI51">
    <cfRule type="beginsWith" dxfId="2350" priority="2952" operator="beginsWith" text="High">
      <formula>LEFT(AG51,LEN("High"))="High"</formula>
    </cfRule>
    <cfRule type="beginsWith" dxfId="2349" priority="2953" operator="beginsWith" text="Moderate">
      <formula>LEFT(AG51,LEN("Moderate"))="Moderate"</formula>
    </cfRule>
    <cfRule type="beginsWith" dxfId="2348" priority="2954" operator="beginsWith" text="Low">
      <formula>LEFT(AG51,LEN("Low"))="Low"</formula>
    </cfRule>
  </conditionalFormatting>
  <conditionalFormatting sqref="L23">
    <cfRule type="beginsWith" dxfId="2347" priority="2940" operator="beginsWith" text="High">
      <formula>LEFT(L23,LEN("High"))="High"</formula>
    </cfRule>
    <cfRule type="beginsWith" dxfId="2346" priority="2941" operator="beginsWith" text="Moderate">
      <formula>LEFT(L23,LEN("Moderate"))="Moderate"</formula>
    </cfRule>
    <cfRule type="beginsWith" dxfId="2345" priority="2942" operator="beginsWith" text="Low">
      <formula>LEFT(L23,LEN("Low"))="Low"</formula>
    </cfRule>
  </conditionalFormatting>
  <conditionalFormatting sqref="L24">
    <cfRule type="beginsWith" dxfId="2344" priority="2937" operator="beginsWith" text="High">
      <formula>LEFT(L24,LEN("High"))="High"</formula>
    </cfRule>
    <cfRule type="beginsWith" dxfId="2343" priority="2938" operator="beginsWith" text="Moderate">
      <formula>LEFT(L24,LEN("Moderate"))="Moderate"</formula>
    </cfRule>
    <cfRule type="beginsWith" dxfId="2342" priority="2939" operator="beginsWith" text="Low">
      <formula>LEFT(L24,LEN("Low"))="Low"</formula>
    </cfRule>
  </conditionalFormatting>
  <conditionalFormatting sqref="AG49:AH49">
    <cfRule type="beginsWith" dxfId="2341" priority="2928" operator="beginsWith" text="High">
      <formula>LEFT(AG49,LEN("High"))="High"</formula>
    </cfRule>
    <cfRule type="beginsWith" dxfId="2340" priority="2929" operator="beginsWith" text="Moderate">
      <formula>LEFT(AG49,LEN("Moderate"))="Moderate"</formula>
    </cfRule>
    <cfRule type="beginsWith" dxfId="2339" priority="2930" operator="beginsWith" text="Low">
      <formula>LEFT(AG49,LEN("Low"))="Low"</formula>
    </cfRule>
  </conditionalFormatting>
  <conditionalFormatting sqref="AI49">
    <cfRule type="beginsWith" dxfId="2338" priority="2925" operator="beginsWith" text="High">
      <formula>LEFT(AI49,LEN("High"))="High"</formula>
    </cfRule>
    <cfRule type="beginsWith" dxfId="2337" priority="2926" operator="beginsWith" text="Moderate">
      <formula>LEFT(AI49,LEN("Moderate"))="Moderate"</formula>
    </cfRule>
    <cfRule type="beginsWith" dxfId="2336" priority="2927" operator="beginsWith" text="Low">
      <formula>LEFT(AI49,LEN("Low"))="Low"</formula>
    </cfRule>
  </conditionalFormatting>
  <conditionalFormatting sqref="AG123:AI123 M123:N123">
    <cfRule type="beginsWith" dxfId="2335" priority="2907" operator="beginsWith" text="High">
      <formula>LEFT(M123,LEN("High"))="High"</formula>
    </cfRule>
    <cfRule type="beginsWith" dxfId="2334" priority="2908" operator="beginsWith" text="Moderate">
      <formula>LEFT(M123,LEN("Moderate"))="Moderate"</formula>
    </cfRule>
    <cfRule type="beginsWith" dxfId="2333" priority="2909" operator="beginsWith" text="Low">
      <formula>LEFT(M123,LEN("Low"))="Low"</formula>
    </cfRule>
  </conditionalFormatting>
  <conditionalFormatting sqref="AI83">
    <cfRule type="beginsWith" dxfId="2332" priority="2904" operator="beginsWith" text="High">
      <formula>LEFT(AI83,LEN("High"))="High"</formula>
    </cfRule>
    <cfRule type="beginsWith" dxfId="2331" priority="2905" operator="beginsWith" text="Moderate">
      <formula>LEFT(AI83,LEN("Moderate"))="Moderate"</formula>
    </cfRule>
    <cfRule type="beginsWith" dxfId="2330" priority="2906" operator="beginsWith" text="Low">
      <formula>LEFT(AI83,LEN("Low"))="Low"</formula>
    </cfRule>
  </conditionalFormatting>
  <conditionalFormatting sqref="AG83:AH83">
    <cfRule type="beginsWith" dxfId="2329" priority="2901" operator="beginsWith" text="High">
      <formula>LEFT(AG83,LEN("High"))="High"</formula>
    </cfRule>
    <cfRule type="beginsWith" dxfId="2328" priority="2902" operator="beginsWith" text="Moderate">
      <formula>LEFT(AG83,LEN("Moderate"))="Moderate"</formula>
    </cfRule>
    <cfRule type="beginsWith" dxfId="2327" priority="2903" operator="beginsWith" text="Low">
      <formula>LEFT(AG83,LEN("Low"))="Low"</formula>
    </cfRule>
  </conditionalFormatting>
  <conditionalFormatting sqref="AG23">
    <cfRule type="beginsWith" dxfId="2326" priority="2856" operator="beginsWith" text="High">
      <formula>LEFT(AG23,LEN("High"))="High"</formula>
    </cfRule>
    <cfRule type="beginsWith" dxfId="2325" priority="2857" operator="beginsWith" text="Moderate">
      <formula>LEFT(AG23,LEN("Moderate"))="Moderate"</formula>
    </cfRule>
    <cfRule type="beginsWith" dxfId="2324" priority="2858" operator="beginsWith" text="Low">
      <formula>LEFT(AG23,LEN("Low"))="Low"</formula>
    </cfRule>
  </conditionalFormatting>
  <conditionalFormatting sqref="AH23">
    <cfRule type="beginsWith" dxfId="2323" priority="2853" operator="beginsWith" text="High">
      <formula>LEFT(AH23,LEN("High"))="High"</formula>
    </cfRule>
    <cfRule type="beginsWith" dxfId="2322" priority="2854" operator="beginsWith" text="Moderate">
      <formula>LEFT(AH23,LEN("Moderate"))="Moderate"</formula>
    </cfRule>
    <cfRule type="beginsWith" dxfId="2321" priority="2855" operator="beginsWith" text="Low">
      <formula>LEFT(AH23,LEN("Low"))="Low"</formula>
    </cfRule>
  </conditionalFormatting>
  <conditionalFormatting sqref="AI23">
    <cfRule type="beginsWith" dxfId="2320" priority="2850" operator="beginsWith" text="High">
      <formula>LEFT(AI23,LEN("High"))="High"</formula>
    </cfRule>
    <cfRule type="beginsWith" dxfId="2319" priority="2851" operator="beginsWith" text="Moderate">
      <formula>LEFT(AI23,LEN("Moderate"))="Moderate"</formula>
    </cfRule>
    <cfRule type="beginsWith" dxfId="2318" priority="2852" operator="beginsWith" text="Low">
      <formula>LEFT(AI23,LEN("Low"))="Low"</formula>
    </cfRule>
  </conditionalFormatting>
  <conditionalFormatting sqref="AH24">
    <cfRule type="beginsWith" dxfId="2317" priority="2844" operator="beginsWith" text="High">
      <formula>LEFT(AH24,LEN("High"))="High"</formula>
    </cfRule>
    <cfRule type="beginsWith" dxfId="2316" priority="2845" operator="beginsWith" text="Moderate">
      <formula>LEFT(AH24,LEN("Moderate"))="Moderate"</formula>
    </cfRule>
    <cfRule type="beginsWith" dxfId="2315" priority="2846" operator="beginsWith" text="Low">
      <formula>LEFT(AH24,LEN("Low"))="Low"</formula>
    </cfRule>
  </conditionalFormatting>
  <conditionalFormatting sqref="AI24">
    <cfRule type="beginsWith" dxfId="2314" priority="2841" operator="beginsWith" text="High">
      <formula>LEFT(AI24,LEN("High"))="High"</formula>
    </cfRule>
    <cfRule type="beginsWith" dxfId="2313" priority="2842" operator="beginsWith" text="Moderate">
      <formula>LEFT(AI24,LEN("Moderate"))="Moderate"</formula>
    </cfRule>
    <cfRule type="beginsWith" dxfId="2312" priority="2843" operator="beginsWith" text="Low">
      <formula>LEFT(AI24,LEN("Low"))="Low"</formula>
    </cfRule>
  </conditionalFormatting>
  <conditionalFormatting sqref="AH28">
    <cfRule type="beginsWith" dxfId="2311" priority="2838" operator="beginsWith" text="High">
      <formula>LEFT(AH28,LEN("High"))="High"</formula>
    </cfRule>
    <cfRule type="beginsWith" dxfId="2310" priority="2839" operator="beginsWith" text="Moderate">
      <formula>LEFT(AH28,LEN("Moderate"))="Moderate"</formula>
    </cfRule>
    <cfRule type="beginsWith" dxfId="2309" priority="2840" operator="beginsWith" text="Low">
      <formula>LEFT(AH28,LEN("Low"))="Low"</formula>
    </cfRule>
  </conditionalFormatting>
  <conditionalFormatting sqref="AI28">
    <cfRule type="beginsWith" dxfId="2308" priority="2835" operator="beginsWith" text="High">
      <formula>LEFT(AI28,LEN("High"))="High"</formula>
    </cfRule>
    <cfRule type="beginsWith" dxfId="2307" priority="2836" operator="beginsWith" text="Moderate">
      <formula>LEFT(AI28,LEN("Moderate"))="Moderate"</formula>
    </cfRule>
    <cfRule type="beginsWith" dxfId="2306" priority="2837" operator="beginsWith" text="Low">
      <formula>LEFT(AI28,LEN("Low"))="Low"</formula>
    </cfRule>
  </conditionalFormatting>
  <conditionalFormatting sqref="AG29:AG34">
    <cfRule type="beginsWith" dxfId="2305" priority="2832" operator="beginsWith" text="High">
      <formula>LEFT(AG29,LEN("High"))="High"</formula>
    </cfRule>
    <cfRule type="beginsWith" dxfId="2304" priority="2833" operator="beginsWith" text="Moderate">
      <formula>LEFT(AG29,LEN("Moderate"))="Moderate"</formula>
    </cfRule>
    <cfRule type="beginsWith" dxfId="2303" priority="2834" operator="beginsWith" text="Low">
      <formula>LEFT(AG29,LEN("Low"))="Low"</formula>
    </cfRule>
  </conditionalFormatting>
  <conditionalFormatting sqref="AH29">
    <cfRule type="beginsWith" dxfId="2302" priority="2829" operator="beginsWith" text="High">
      <formula>LEFT(AH29,LEN("High"))="High"</formula>
    </cfRule>
    <cfRule type="beginsWith" dxfId="2301" priority="2830" operator="beginsWith" text="Moderate">
      <formula>LEFT(AH29,LEN("Moderate"))="Moderate"</formula>
    </cfRule>
    <cfRule type="beginsWith" dxfId="2300" priority="2831" operator="beginsWith" text="Low">
      <formula>LEFT(AH29,LEN("Low"))="Low"</formula>
    </cfRule>
  </conditionalFormatting>
  <conditionalFormatting sqref="AI29">
    <cfRule type="beginsWith" dxfId="2299" priority="2826" operator="beginsWith" text="High">
      <formula>LEFT(AI29,LEN("High"))="High"</formula>
    </cfRule>
    <cfRule type="beginsWith" dxfId="2298" priority="2827" operator="beginsWith" text="Moderate">
      <formula>LEFT(AI29,LEN("Moderate"))="Moderate"</formula>
    </cfRule>
    <cfRule type="beginsWith" dxfId="2297" priority="2828" operator="beginsWith" text="Low">
      <formula>LEFT(AI29,LEN("Low"))="Low"</formula>
    </cfRule>
  </conditionalFormatting>
  <conditionalFormatting sqref="AH30">
    <cfRule type="beginsWith" dxfId="2296" priority="2823" operator="beginsWith" text="High">
      <formula>LEFT(AH30,LEN("High"))="High"</formula>
    </cfRule>
    <cfRule type="beginsWith" dxfId="2295" priority="2824" operator="beginsWith" text="Moderate">
      <formula>LEFT(AH30,LEN("Moderate"))="Moderate"</formula>
    </cfRule>
    <cfRule type="beginsWith" dxfId="2294" priority="2825" operator="beginsWith" text="Low">
      <formula>LEFT(AH30,LEN("Low"))="Low"</formula>
    </cfRule>
  </conditionalFormatting>
  <conditionalFormatting sqref="AI30">
    <cfRule type="beginsWith" dxfId="2293" priority="2820" operator="beginsWith" text="High">
      <formula>LEFT(AI30,LEN("High"))="High"</formula>
    </cfRule>
    <cfRule type="beginsWith" dxfId="2292" priority="2821" operator="beginsWith" text="Moderate">
      <formula>LEFT(AI30,LEN("Moderate"))="Moderate"</formula>
    </cfRule>
    <cfRule type="beginsWith" dxfId="2291" priority="2822" operator="beginsWith" text="Low">
      <formula>LEFT(AI30,LEN("Low"))="Low"</formula>
    </cfRule>
  </conditionalFormatting>
  <conditionalFormatting sqref="AH31">
    <cfRule type="beginsWith" dxfId="2290" priority="2817" operator="beginsWith" text="High">
      <formula>LEFT(AH31,LEN("High"))="High"</formula>
    </cfRule>
    <cfRule type="beginsWith" dxfId="2289" priority="2818" operator="beginsWith" text="Moderate">
      <formula>LEFT(AH31,LEN("Moderate"))="Moderate"</formula>
    </cfRule>
    <cfRule type="beginsWith" dxfId="2288" priority="2819" operator="beginsWith" text="Low">
      <formula>LEFT(AH31,LEN("Low"))="Low"</formula>
    </cfRule>
  </conditionalFormatting>
  <conditionalFormatting sqref="AI31">
    <cfRule type="beginsWith" dxfId="2287" priority="2814" operator="beginsWith" text="High">
      <formula>LEFT(AI31,LEN("High"))="High"</formula>
    </cfRule>
    <cfRule type="beginsWith" dxfId="2286" priority="2815" operator="beginsWith" text="Moderate">
      <formula>LEFT(AI31,LEN("Moderate"))="Moderate"</formula>
    </cfRule>
    <cfRule type="beginsWith" dxfId="2285" priority="2816" operator="beginsWith" text="Low">
      <formula>LEFT(AI31,LEN("Low"))="Low"</formula>
    </cfRule>
  </conditionalFormatting>
  <conditionalFormatting sqref="AH32">
    <cfRule type="beginsWith" dxfId="2284" priority="2811" operator="beginsWith" text="High">
      <formula>LEFT(AH32,LEN("High"))="High"</formula>
    </cfRule>
    <cfRule type="beginsWith" dxfId="2283" priority="2812" operator="beginsWith" text="Moderate">
      <formula>LEFT(AH32,LEN("Moderate"))="Moderate"</formula>
    </cfRule>
    <cfRule type="beginsWith" dxfId="2282" priority="2813" operator="beginsWith" text="Low">
      <formula>LEFT(AH32,LEN("Low"))="Low"</formula>
    </cfRule>
  </conditionalFormatting>
  <conditionalFormatting sqref="AI32">
    <cfRule type="beginsWith" dxfId="2281" priority="2808" operator="beginsWith" text="High">
      <formula>LEFT(AI32,LEN("High"))="High"</formula>
    </cfRule>
    <cfRule type="beginsWith" dxfId="2280" priority="2809" operator="beginsWith" text="Moderate">
      <formula>LEFT(AI32,LEN("Moderate"))="Moderate"</formula>
    </cfRule>
    <cfRule type="beginsWith" dxfId="2279" priority="2810" operator="beginsWith" text="Low">
      <formula>LEFT(AI32,LEN("Low"))="Low"</formula>
    </cfRule>
  </conditionalFormatting>
  <conditionalFormatting sqref="AH33">
    <cfRule type="beginsWith" dxfId="2278" priority="2799" operator="beginsWith" text="High">
      <formula>LEFT(AH33,LEN("High"))="High"</formula>
    </cfRule>
    <cfRule type="beginsWith" dxfId="2277" priority="2800" operator="beginsWith" text="Moderate">
      <formula>LEFT(AH33,LEN("Moderate"))="Moderate"</formula>
    </cfRule>
    <cfRule type="beginsWith" dxfId="2276" priority="2801" operator="beginsWith" text="Low">
      <formula>LEFT(AH33,LEN("Low"))="Low"</formula>
    </cfRule>
  </conditionalFormatting>
  <conditionalFormatting sqref="AI33">
    <cfRule type="beginsWith" dxfId="2275" priority="2796" operator="beginsWith" text="High">
      <formula>LEFT(AI33,LEN("High"))="High"</formula>
    </cfRule>
    <cfRule type="beginsWith" dxfId="2274" priority="2797" operator="beginsWith" text="Moderate">
      <formula>LEFT(AI33,LEN("Moderate"))="Moderate"</formula>
    </cfRule>
    <cfRule type="beginsWith" dxfId="2273" priority="2798" operator="beginsWith" text="Low">
      <formula>LEFT(AI33,LEN("Low"))="Low"</formula>
    </cfRule>
  </conditionalFormatting>
  <conditionalFormatting sqref="AH34">
    <cfRule type="beginsWith" dxfId="2272" priority="2793" operator="beginsWith" text="High">
      <formula>LEFT(AH34,LEN("High"))="High"</formula>
    </cfRule>
    <cfRule type="beginsWith" dxfId="2271" priority="2794" operator="beginsWith" text="Moderate">
      <formula>LEFT(AH34,LEN("Moderate"))="Moderate"</formula>
    </cfRule>
    <cfRule type="beginsWith" dxfId="2270" priority="2795" operator="beginsWith" text="Low">
      <formula>LEFT(AH34,LEN("Low"))="Low"</formula>
    </cfRule>
  </conditionalFormatting>
  <conditionalFormatting sqref="AI34">
    <cfRule type="beginsWith" dxfId="2269" priority="2790" operator="beginsWith" text="High">
      <formula>LEFT(AI34,LEN("High"))="High"</formula>
    </cfRule>
    <cfRule type="beginsWith" dxfId="2268" priority="2791" operator="beginsWith" text="Moderate">
      <formula>LEFT(AI34,LEN("Moderate"))="Moderate"</formula>
    </cfRule>
    <cfRule type="beginsWith" dxfId="2267" priority="2792" operator="beginsWith" text="Low">
      <formula>LEFT(AI34,LEN("Low"))="Low"</formula>
    </cfRule>
  </conditionalFormatting>
  <conditionalFormatting sqref="AG35">
    <cfRule type="beginsWith" dxfId="2266" priority="2787" operator="beginsWith" text="High">
      <formula>LEFT(AG35,LEN("High"))="High"</formula>
    </cfRule>
    <cfRule type="beginsWith" dxfId="2265" priority="2788" operator="beginsWith" text="Moderate">
      <formula>LEFT(AG35,LEN("Moderate"))="Moderate"</formula>
    </cfRule>
    <cfRule type="beginsWith" dxfId="2264" priority="2789" operator="beginsWith" text="Low">
      <formula>LEFT(AG35,LEN("Low"))="Low"</formula>
    </cfRule>
  </conditionalFormatting>
  <conditionalFormatting sqref="AH35">
    <cfRule type="beginsWith" dxfId="2263" priority="2784" operator="beginsWith" text="High">
      <formula>LEFT(AH35,LEN("High"))="High"</formula>
    </cfRule>
    <cfRule type="beginsWith" dxfId="2262" priority="2785" operator="beginsWith" text="Moderate">
      <formula>LEFT(AH35,LEN("Moderate"))="Moderate"</formula>
    </cfRule>
    <cfRule type="beginsWith" dxfId="2261" priority="2786" operator="beginsWith" text="Low">
      <formula>LEFT(AH35,LEN("Low"))="Low"</formula>
    </cfRule>
  </conditionalFormatting>
  <conditionalFormatting sqref="AI35">
    <cfRule type="beginsWith" dxfId="2260" priority="2781" operator="beginsWith" text="High">
      <formula>LEFT(AI35,LEN("High"))="High"</formula>
    </cfRule>
    <cfRule type="beginsWith" dxfId="2259" priority="2782" operator="beginsWith" text="Moderate">
      <formula>LEFT(AI35,LEN("Moderate"))="Moderate"</formula>
    </cfRule>
    <cfRule type="beginsWith" dxfId="2258" priority="2783" operator="beginsWith" text="Low">
      <formula>LEFT(AI35,LEN("Low"))="Low"</formula>
    </cfRule>
  </conditionalFormatting>
  <conditionalFormatting sqref="M24">
    <cfRule type="beginsWith" dxfId="2257" priority="2778" operator="beginsWith" text="High">
      <formula>LEFT(M24,LEN("High"))="High"</formula>
    </cfRule>
    <cfRule type="beginsWith" dxfId="2256" priority="2779" operator="beginsWith" text="Moderate">
      <formula>LEFT(M24,LEN("Moderate"))="Moderate"</formula>
    </cfRule>
    <cfRule type="beginsWith" dxfId="2255" priority="2780" operator="beginsWith" text="Low">
      <formula>LEFT(M24,LEN("Low"))="Low"</formula>
    </cfRule>
  </conditionalFormatting>
  <conditionalFormatting sqref="N24">
    <cfRule type="beginsWith" dxfId="2254" priority="2775" operator="beginsWith" text="High">
      <formula>LEFT(N24,LEN("High"))="High"</formula>
    </cfRule>
    <cfRule type="beginsWith" dxfId="2253" priority="2776" operator="beginsWith" text="Moderate">
      <formula>LEFT(N24,LEN("Moderate"))="Moderate"</formula>
    </cfRule>
    <cfRule type="beginsWith" dxfId="2252" priority="2777" operator="beginsWith" text="Low">
      <formula>LEFT(N24,LEN("Low"))="Low"</formula>
    </cfRule>
  </conditionalFormatting>
  <conditionalFormatting sqref="M23">
    <cfRule type="beginsWith" dxfId="2251" priority="2772" operator="beginsWith" text="High">
      <formula>LEFT(M23,LEN("High"))="High"</formula>
    </cfRule>
    <cfRule type="beginsWith" dxfId="2250" priority="2773" operator="beginsWith" text="Moderate">
      <formula>LEFT(M23,LEN("Moderate"))="Moderate"</formula>
    </cfRule>
    <cfRule type="beginsWith" dxfId="2249" priority="2774" operator="beginsWith" text="Low">
      <formula>LEFT(M23,LEN("Low"))="Low"</formula>
    </cfRule>
  </conditionalFormatting>
  <conditionalFormatting sqref="N23">
    <cfRule type="beginsWith" dxfId="2248" priority="2769" operator="beginsWith" text="High">
      <formula>LEFT(N23,LEN("High"))="High"</formula>
    </cfRule>
    <cfRule type="beginsWith" dxfId="2247" priority="2770" operator="beginsWith" text="Moderate">
      <formula>LEFT(N23,LEN("Moderate"))="Moderate"</formula>
    </cfRule>
    <cfRule type="beginsWith" dxfId="2246" priority="2771" operator="beginsWith" text="Low">
      <formula>LEFT(N23,LEN("Low"))="Low"</formula>
    </cfRule>
  </conditionalFormatting>
  <conditionalFormatting sqref="L5:N18">
    <cfRule type="beginsWith" dxfId="2245" priority="2766" operator="beginsWith" text="High">
      <formula>LEFT(L5,LEN("High"))="High"</formula>
    </cfRule>
    <cfRule type="beginsWith" dxfId="2244" priority="2767" operator="beginsWith" text="Moderate">
      <formula>LEFT(L5,LEN("Moderate"))="Moderate"</formula>
    </cfRule>
    <cfRule type="beginsWith" dxfId="2243" priority="2768" operator="beginsWith" text="Low">
      <formula>LEFT(L5,LEN("Low"))="Low"</formula>
    </cfRule>
  </conditionalFormatting>
  <conditionalFormatting sqref="L29:N34">
    <cfRule type="beginsWith" dxfId="2242" priority="2763" operator="beginsWith" text="High">
      <formula>LEFT(L29,LEN("High"))="High"</formula>
    </cfRule>
    <cfRule type="beginsWith" dxfId="2241" priority="2764" operator="beginsWith" text="Moderate">
      <formula>LEFT(L29,LEN("Moderate"))="Moderate"</formula>
    </cfRule>
    <cfRule type="beginsWith" dxfId="2240" priority="2765" operator="beginsWith" text="Low">
      <formula>LEFT(L29,LEN("Low"))="Low"</formula>
    </cfRule>
  </conditionalFormatting>
  <conditionalFormatting sqref="L35:N40">
    <cfRule type="beginsWith" dxfId="2239" priority="2760" operator="beginsWith" text="High">
      <formula>LEFT(L35,LEN("High"))="High"</formula>
    </cfRule>
    <cfRule type="beginsWith" dxfId="2238" priority="2761" operator="beginsWith" text="Moderate">
      <formula>LEFT(L35,LEN("Moderate"))="Moderate"</formula>
    </cfRule>
    <cfRule type="beginsWith" dxfId="2237" priority="2762" operator="beginsWith" text="Low">
      <formula>LEFT(L35,LEN("Low"))="Low"</formula>
    </cfRule>
  </conditionalFormatting>
  <conditionalFormatting sqref="L41:N57">
    <cfRule type="beginsWith" dxfId="2236" priority="2757" operator="beginsWith" text="High">
      <formula>LEFT(L41,LEN("High"))="High"</formula>
    </cfRule>
    <cfRule type="beginsWith" dxfId="2235" priority="2758" operator="beginsWith" text="Moderate">
      <formula>LEFT(L41,LEN("Moderate"))="Moderate"</formula>
    </cfRule>
    <cfRule type="beginsWith" dxfId="2234" priority="2759" operator="beginsWith" text="Low">
      <formula>LEFT(L41,LEN("Low"))="Low"</formula>
    </cfRule>
  </conditionalFormatting>
  <conditionalFormatting sqref="L71:N85">
    <cfRule type="beginsWith" dxfId="2233" priority="2751" operator="beginsWith" text="High">
      <formula>LEFT(L71,LEN("High"))="High"</formula>
    </cfRule>
    <cfRule type="beginsWith" dxfId="2232" priority="2752" operator="beginsWith" text="Moderate">
      <formula>LEFT(L71,LEN("Moderate"))="Moderate"</formula>
    </cfRule>
    <cfRule type="beginsWith" dxfId="2231" priority="2753" operator="beginsWith" text="Low">
      <formula>LEFT(L71,LEN("Low"))="Low"</formula>
    </cfRule>
  </conditionalFormatting>
  <conditionalFormatting sqref="L88:N89">
    <cfRule type="beginsWith" dxfId="2230" priority="2748" operator="beginsWith" text="High">
      <formula>LEFT(L88,LEN("High"))="High"</formula>
    </cfRule>
    <cfRule type="beginsWith" dxfId="2229" priority="2749" operator="beginsWith" text="Moderate">
      <formula>LEFT(L88,LEN("Moderate"))="Moderate"</formula>
    </cfRule>
    <cfRule type="beginsWith" dxfId="2228" priority="2750" operator="beginsWith" text="Low">
      <formula>LEFT(L88,LEN("Low"))="Low"</formula>
    </cfRule>
  </conditionalFormatting>
  <conditionalFormatting sqref="L92:N96">
    <cfRule type="beginsWith" dxfId="2227" priority="2745" operator="beginsWith" text="High">
      <formula>LEFT(L92,LEN("High"))="High"</formula>
    </cfRule>
    <cfRule type="beginsWith" dxfId="2226" priority="2746" operator="beginsWith" text="Moderate">
      <formula>LEFT(L92,LEN("Moderate"))="Moderate"</formula>
    </cfRule>
    <cfRule type="beginsWith" dxfId="2225" priority="2747" operator="beginsWith" text="Low">
      <formula>LEFT(L92,LEN("Low"))="Low"</formula>
    </cfRule>
  </conditionalFormatting>
  <conditionalFormatting sqref="L99:N99">
    <cfRule type="beginsWith" dxfId="2224" priority="2742" operator="beginsWith" text="High">
      <formula>LEFT(L99,LEN("High"))="High"</formula>
    </cfRule>
    <cfRule type="beginsWith" dxfId="2223" priority="2743" operator="beginsWith" text="Moderate">
      <formula>LEFT(L99,LEN("Moderate"))="Moderate"</formula>
    </cfRule>
    <cfRule type="beginsWith" dxfId="2222" priority="2744" operator="beginsWith" text="Low">
      <formula>LEFT(L99,LEN("Low"))="Low"</formula>
    </cfRule>
  </conditionalFormatting>
  <conditionalFormatting sqref="AG125:AI126 AG59:AI68 AG35:AH35 AH70:AI70 AI99 AI127 AG28:AI28 AG20:AI26">
    <cfRule type="containsText" dxfId="2221" priority="2720" operator="containsText" text="High">
      <formula>NOT(ISERROR(SEARCH("High",AG20)))</formula>
    </cfRule>
  </conditionalFormatting>
  <conditionalFormatting sqref="AI22">
    <cfRule type="containsText" dxfId="2220" priority="2719" operator="containsText" text="High">
      <formula>NOT(ISERROR(SEARCH("High",AI22)))</formula>
    </cfRule>
  </conditionalFormatting>
  <conditionalFormatting sqref="AG27:AH28 AG92:AI96 AG125:AI126 AG71:AI85 AG88:AI89 AG59:AI68 AG86:AH86 AG90:AH90 AG97:AH97 AH70:AI70 AI99 AI127 AG5:AI18 AG28:AI57 AG20:AI26">
    <cfRule type="containsText" dxfId="2219" priority="2715" operator="containsText" text="Very High">
      <formula>NOT(ISERROR(SEARCH("Very High",AG5)))</formula>
    </cfRule>
    <cfRule type="containsText" dxfId="2218" priority="2716" operator="containsText" text="High">
      <formula>NOT(ISERROR(SEARCH("High",AG5)))</formula>
    </cfRule>
    <cfRule type="containsText" dxfId="2217" priority="2718" operator="containsText" text="High">
      <formula>NOT(ISERROR(SEARCH("High",AG5)))</formula>
    </cfRule>
  </conditionalFormatting>
  <conditionalFormatting sqref="AG27:AH28 AG92:AI96 AG71:AI85 AG88:AI89 AG29:AI57 AG86:AH86 AG90:AH90 AG97:AH97 AG7:AI18">
    <cfRule type="containsText" dxfId="2216" priority="2717" operator="containsText" text="High">
      <formula>NOT(ISERROR(SEARCH("High",AG7)))</formula>
    </cfRule>
  </conditionalFormatting>
  <conditionalFormatting sqref="AI71:AI85 AI88:AI89 AI92:AI96 AI59:AI68 AI99 AI125:AI127 AI5:AI18 AI28:AI57 AI20:AI26">
    <cfRule type="cellIs" dxfId="2215" priority="2713" operator="equal">
      <formula>0</formula>
    </cfRule>
    <cfRule type="cellIs" dxfId="2214" priority="2714" operator="equal">
      <formula>0</formula>
    </cfRule>
  </conditionalFormatting>
  <conditionalFormatting sqref="AH11:AH18">
    <cfRule type="cellIs" dxfId="2213" priority="2710" operator="between">
      <formula>10000</formula>
      <formula>50000</formula>
    </cfRule>
  </conditionalFormatting>
  <conditionalFormatting sqref="AG92:AH92">
    <cfRule type="beginsWith" dxfId="2212" priority="2693" operator="beginsWith" text="High">
      <formula>LEFT(AG92,LEN("High"))="High"</formula>
    </cfRule>
    <cfRule type="beginsWith" dxfId="2211" priority="2694" operator="beginsWith" text="Moderate">
      <formula>LEFT(AG92,LEN("Moderate"))="Moderate"</formula>
    </cfRule>
    <cfRule type="beginsWith" dxfId="2210" priority="2695" operator="beginsWith" text="Low">
      <formula>LEFT(AG92,LEN("Low"))="Low"</formula>
    </cfRule>
  </conditionalFormatting>
  <conditionalFormatting sqref="AG93:AH93">
    <cfRule type="beginsWith" dxfId="2209" priority="2668" operator="beginsWith" text="High">
      <formula>LEFT(AG93,LEN("High"))="High"</formula>
    </cfRule>
    <cfRule type="beginsWith" dxfId="2208" priority="2669" operator="beginsWith" text="Moderate">
      <formula>LEFT(AG93,LEN("Moderate"))="Moderate"</formula>
    </cfRule>
    <cfRule type="beginsWith" dxfId="2207" priority="2670" operator="beginsWith" text="Low">
      <formula>LEFT(AG93,LEN("Low"))="Low"</formula>
    </cfRule>
  </conditionalFormatting>
  <conditionalFormatting sqref="AG94:AH94">
    <cfRule type="beginsWith" dxfId="2206" priority="2643" operator="beginsWith" text="High">
      <formula>LEFT(AG94,LEN("High"))="High"</formula>
    </cfRule>
    <cfRule type="beginsWith" dxfId="2205" priority="2644" operator="beginsWith" text="Moderate">
      <formula>LEFT(AG94,LEN("Moderate"))="Moderate"</formula>
    </cfRule>
    <cfRule type="beginsWith" dxfId="2204" priority="2645" operator="beginsWith" text="Low">
      <formula>LEFT(AG94,LEN("Low"))="Low"</formula>
    </cfRule>
  </conditionalFormatting>
  <conditionalFormatting sqref="AG95:AH95">
    <cfRule type="beginsWith" dxfId="2203" priority="2618" operator="beginsWith" text="High">
      <formula>LEFT(AG95,LEN("High"))="High"</formula>
    </cfRule>
    <cfRule type="beginsWith" dxfId="2202" priority="2619" operator="beginsWith" text="Moderate">
      <formula>LEFT(AG95,LEN("Moderate"))="Moderate"</formula>
    </cfRule>
    <cfRule type="beginsWith" dxfId="2201" priority="2620" operator="beginsWith" text="Low">
      <formula>LEFT(AG95,LEN("Low"))="Low"</formula>
    </cfRule>
  </conditionalFormatting>
  <conditionalFormatting sqref="AG96:AH97">
    <cfRule type="beginsWith" dxfId="2200" priority="2593" operator="beginsWith" text="High">
      <formula>LEFT(AG96,LEN("High"))="High"</formula>
    </cfRule>
    <cfRule type="beginsWith" dxfId="2199" priority="2594" operator="beginsWith" text="Moderate">
      <formula>LEFT(AG96,LEN("Moderate"))="Moderate"</formula>
    </cfRule>
    <cfRule type="beginsWith" dxfId="2198" priority="2595" operator="beginsWith" text="Low">
      <formula>LEFT(AG96,LEN("Low"))="Low"</formula>
    </cfRule>
  </conditionalFormatting>
  <conditionalFormatting sqref="AI99 AI127">
    <cfRule type="containsText" dxfId="2197" priority="58" operator="containsText" text="Very High">
      <formula>NOT(ISERROR(SEARCH("Very High",AI99)))</formula>
    </cfRule>
    <cfRule type="containsText" dxfId="2196" priority="59" operator="containsText" text="High">
      <formula>NOT(ISERROR(SEARCH("High",AI99)))</formula>
    </cfRule>
    <cfRule type="containsText" dxfId="2195" priority="60" operator="containsText" text="Moderate">
      <formula>NOT(ISERROR(SEARCH("Moderate",AI99)))</formula>
    </cfRule>
    <cfRule type="containsText" dxfId="2194" priority="61" operator="containsText" text="Low">
      <formula>NOT(ISERROR(SEARCH("Low",AI99)))</formula>
    </cfRule>
    <cfRule type="containsText" dxfId="2193" priority="62" operator="containsText" text="Very Low">
      <formula>NOT(ISERROR(SEARCH("Very Low",AI99)))</formula>
    </cfRule>
    <cfRule type="beginsWith" dxfId="2192" priority="2571" operator="beginsWith" text="High">
      <formula>LEFT(AI99,LEN("High"))="High"</formula>
    </cfRule>
    <cfRule type="beginsWith" dxfId="2191" priority="2572" operator="beginsWith" text="Moderate">
      <formula>LEFT(AI99,LEN("Moderate"))="Moderate"</formula>
    </cfRule>
    <cfRule type="beginsWith" dxfId="2190" priority="2573" operator="beginsWith" text="Low">
      <formula>LEFT(AI99,LEN("Low"))="Low"</formula>
    </cfRule>
  </conditionalFormatting>
  <conditionalFormatting sqref="AG28:AH28 AG20:AH26">
    <cfRule type="cellIs" dxfId="2189" priority="2560" operator="greaterThan">
      <formula>26</formula>
    </cfRule>
    <cfRule type="cellIs" dxfId="2188" priority="2561" operator="between">
      <formula>12</formula>
      <formula>26</formula>
    </cfRule>
    <cfRule type="cellIs" dxfId="2187" priority="2562" operator="between">
      <formula>4</formula>
      <formula>12</formula>
    </cfRule>
    <cfRule type="cellIs" dxfId="2186" priority="2563" operator="between">
      <formula>1</formula>
      <formula>4</formula>
    </cfRule>
    <cfRule type="cellIs" dxfId="2185" priority="2564" operator="lessThan">
      <formula>1</formula>
    </cfRule>
  </conditionalFormatting>
  <conditionalFormatting sqref="AG29">
    <cfRule type="beginsWith" dxfId="2184" priority="2557" operator="beginsWith" text="High">
      <formula>LEFT(AG29,LEN("High"))="High"</formula>
    </cfRule>
    <cfRule type="beginsWith" dxfId="2183" priority="2558" operator="beginsWith" text="Moderate">
      <formula>LEFT(AG29,LEN("Moderate"))="Moderate"</formula>
    </cfRule>
    <cfRule type="beginsWith" dxfId="2182" priority="2559" operator="beginsWith" text="Low">
      <formula>LEFT(AG29,LEN("Low"))="Low"</formula>
    </cfRule>
  </conditionalFormatting>
  <conditionalFormatting sqref="AG29">
    <cfRule type="cellIs" dxfId="2181" priority="2552" operator="greaterThan">
      <formula>26</formula>
    </cfRule>
    <cfRule type="cellIs" dxfId="2180" priority="2553" operator="between">
      <formula>12</formula>
      <formula>26</formula>
    </cfRule>
    <cfRule type="cellIs" dxfId="2179" priority="2554" operator="between">
      <formula>4</formula>
      <formula>12</formula>
    </cfRule>
    <cfRule type="cellIs" dxfId="2178" priority="2555" operator="between">
      <formula>1</formula>
      <formula>4</formula>
    </cfRule>
    <cfRule type="cellIs" dxfId="2177" priority="2556" operator="lessThan">
      <formula>1</formula>
    </cfRule>
  </conditionalFormatting>
  <conditionalFormatting sqref="AG30:AG34">
    <cfRule type="cellIs" dxfId="2176" priority="2551" operator="lessThan">
      <formula>1</formula>
    </cfRule>
  </conditionalFormatting>
  <conditionalFormatting sqref="AG29">
    <cfRule type="cellIs" dxfId="2175" priority="2550" operator="lessThan">
      <formula>1</formula>
    </cfRule>
  </conditionalFormatting>
  <conditionalFormatting sqref="AG29">
    <cfRule type="cellIs" dxfId="2174" priority="2549" operator="lessThan">
      <formula>1</formula>
    </cfRule>
  </conditionalFormatting>
  <conditionalFormatting sqref="AH20">
    <cfRule type="cellIs" dxfId="2173" priority="2534" operator="between">
      <formula>10000</formula>
      <formula>50000</formula>
    </cfRule>
  </conditionalFormatting>
  <conditionalFormatting sqref="AH21">
    <cfRule type="cellIs" dxfId="2172" priority="2513" operator="between">
      <formula>10000</formula>
      <formula>50000</formula>
    </cfRule>
  </conditionalFormatting>
  <conditionalFormatting sqref="AH22">
    <cfRule type="cellIs" dxfId="2171" priority="2492" operator="between">
      <formula>10000</formula>
      <formula>50000</formula>
    </cfRule>
  </conditionalFormatting>
  <conditionalFormatting sqref="AH23">
    <cfRule type="cellIs" dxfId="2170" priority="2471" operator="between">
      <formula>10000</formula>
      <formula>50000</formula>
    </cfRule>
  </conditionalFormatting>
  <conditionalFormatting sqref="AH24">
    <cfRule type="cellIs" dxfId="2169" priority="2450" operator="between">
      <formula>10000</formula>
      <formula>50000</formula>
    </cfRule>
  </conditionalFormatting>
  <conditionalFormatting sqref="AH28">
    <cfRule type="cellIs" dxfId="2168" priority="2429" operator="between">
      <formula>10000</formula>
      <formula>50000</formula>
    </cfRule>
  </conditionalFormatting>
  <conditionalFormatting sqref="AG29:AH29">
    <cfRule type="beginsWith" dxfId="2167" priority="2420" operator="beginsWith" text="High">
      <formula>LEFT(AG29,LEN("High"))="High"</formula>
    </cfRule>
    <cfRule type="beginsWith" dxfId="2166" priority="2421" operator="beginsWith" text="Moderate">
      <formula>LEFT(AG29,LEN("Moderate"))="Moderate"</formula>
    </cfRule>
    <cfRule type="beginsWith" dxfId="2165" priority="2422" operator="beginsWith" text="Low">
      <formula>LEFT(AG29,LEN("Low"))="Low"</formula>
    </cfRule>
  </conditionalFormatting>
  <conditionalFormatting sqref="AG29">
    <cfRule type="beginsWith" dxfId="2164" priority="2417" operator="beginsWith" text="High">
      <formula>LEFT(AG29,LEN("High"))="High"</formula>
    </cfRule>
    <cfRule type="beginsWith" dxfId="2163" priority="2418" operator="beginsWith" text="Moderate">
      <formula>LEFT(AG29,LEN("Moderate"))="Moderate"</formula>
    </cfRule>
    <cfRule type="beginsWith" dxfId="2162" priority="2419" operator="beginsWith" text="Low">
      <formula>LEFT(AG29,LEN("Low"))="Low"</formula>
    </cfRule>
  </conditionalFormatting>
  <conditionalFormatting sqref="AH29">
    <cfRule type="beginsWith" dxfId="2161" priority="2414" operator="beginsWith" text="High">
      <formula>LEFT(AH29,LEN("High"))="High"</formula>
    </cfRule>
    <cfRule type="beginsWith" dxfId="2160" priority="2415" operator="beginsWith" text="Moderate">
      <formula>LEFT(AH29,LEN("Moderate"))="Moderate"</formula>
    </cfRule>
    <cfRule type="beginsWith" dxfId="2159" priority="2416" operator="beginsWith" text="Low">
      <formula>LEFT(AH29,LEN("Low"))="Low"</formula>
    </cfRule>
  </conditionalFormatting>
  <conditionalFormatting sqref="AG29:AH29">
    <cfRule type="cellIs" dxfId="2158" priority="2409" operator="greaterThan">
      <formula>26</formula>
    </cfRule>
    <cfRule type="cellIs" dxfId="2157" priority="2410" operator="between">
      <formula>12</formula>
      <formula>26</formula>
    </cfRule>
    <cfRule type="cellIs" dxfId="2156" priority="2411" operator="between">
      <formula>4</formula>
      <formula>12</formula>
    </cfRule>
    <cfRule type="cellIs" dxfId="2155" priority="2412" operator="between">
      <formula>1</formula>
      <formula>4</formula>
    </cfRule>
    <cfRule type="cellIs" dxfId="2154" priority="2413" operator="lessThan">
      <formula>1</formula>
    </cfRule>
  </conditionalFormatting>
  <conditionalFormatting sqref="AH29">
    <cfRule type="cellIs" dxfId="2153" priority="2394" operator="between">
      <formula>10000</formula>
      <formula>50000</formula>
    </cfRule>
  </conditionalFormatting>
  <conditionalFormatting sqref="AH30">
    <cfRule type="beginsWith" dxfId="2152" priority="2385" operator="beginsWith" text="High">
      <formula>LEFT(AH30,LEN("High"))="High"</formula>
    </cfRule>
    <cfRule type="beginsWith" dxfId="2151" priority="2386" operator="beginsWith" text="Moderate">
      <formula>LEFT(AH30,LEN("Moderate"))="Moderate"</formula>
    </cfRule>
    <cfRule type="beginsWith" dxfId="2150" priority="2387" operator="beginsWith" text="Low">
      <formula>LEFT(AH30,LEN("Low"))="Low"</formula>
    </cfRule>
  </conditionalFormatting>
  <conditionalFormatting sqref="AG30">
    <cfRule type="beginsWith" dxfId="2149" priority="2382" operator="beginsWith" text="High">
      <formula>LEFT(AG30,LEN("High"))="High"</formula>
    </cfRule>
    <cfRule type="beginsWith" dxfId="2148" priority="2383" operator="beginsWith" text="Moderate">
      <formula>LEFT(AG30,LEN("Moderate"))="Moderate"</formula>
    </cfRule>
    <cfRule type="beginsWith" dxfId="2147" priority="2384" operator="beginsWith" text="Low">
      <formula>LEFT(AG30,LEN("Low"))="Low"</formula>
    </cfRule>
  </conditionalFormatting>
  <conditionalFormatting sqref="AG30">
    <cfRule type="cellIs" dxfId="2146" priority="2377" operator="greaterThan">
      <formula>26</formula>
    </cfRule>
    <cfRule type="cellIs" dxfId="2145" priority="2378" operator="between">
      <formula>12</formula>
      <formula>26</formula>
    </cfRule>
    <cfRule type="cellIs" dxfId="2144" priority="2379" operator="between">
      <formula>4</formula>
      <formula>12</formula>
    </cfRule>
    <cfRule type="cellIs" dxfId="2143" priority="2380" operator="between">
      <formula>1</formula>
      <formula>4</formula>
    </cfRule>
    <cfRule type="cellIs" dxfId="2142" priority="2381" operator="lessThan">
      <formula>1</formula>
    </cfRule>
  </conditionalFormatting>
  <conditionalFormatting sqref="AG30">
    <cfRule type="cellIs" dxfId="2141" priority="2376" operator="lessThan">
      <formula>1</formula>
    </cfRule>
  </conditionalFormatting>
  <conditionalFormatting sqref="AG30">
    <cfRule type="cellIs" dxfId="2140" priority="2375" operator="lessThan">
      <formula>1</formula>
    </cfRule>
  </conditionalFormatting>
  <conditionalFormatting sqref="AG30:AH30">
    <cfRule type="beginsWith" dxfId="2139" priority="2372" operator="beginsWith" text="High">
      <formula>LEFT(AG30,LEN("High"))="High"</formula>
    </cfRule>
    <cfRule type="beginsWith" dxfId="2138" priority="2373" operator="beginsWith" text="Moderate">
      <formula>LEFT(AG30,LEN("Moderate"))="Moderate"</formula>
    </cfRule>
    <cfRule type="beginsWith" dxfId="2137" priority="2374" operator="beginsWith" text="Low">
      <formula>LEFT(AG30,LEN("Low"))="Low"</formula>
    </cfRule>
  </conditionalFormatting>
  <conditionalFormatting sqref="AG30">
    <cfRule type="beginsWith" dxfId="2136" priority="2369" operator="beginsWith" text="High">
      <formula>LEFT(AG30,LEN("High"))="High"</formula>
    </cfRule>
    <cfRule type="beginsWith" dxfId="2135" priority="2370" operator="beginsWith" text="Moderate">
      <formula>LEFT(AG30,LEN("Moderate"))="Moderate"</formula>
    </cfRule>
    <cfRule type="beginsWith" dxfId="2134" priority="2371" operator="beginsWith" text="Low">
      <formula>LEFT(AG30,LEN("Low"))="Low"</formula>
    </cfRule>
  </conditionalFormatting>
  <conditionalFormatting sqref="AH30">
    <cfRule type="beginsWith" dxfId="2133" priority="2366" operator="beginsWith" text="High">
      <formula>LEFT(AH30,LEN("High"))="High"</formula>
    </cfRule>
    <cfRule type="beginsWith" dxfId="2132" priority="2367" operator="beginsWith" text="Moderate">
      <formula>LEFT(AH30,LEN("Moderate"))="Moderate"</formula>
    </cfRule>
    <cfRule type="beginsWith" dxfId="2131" priority="2368" operator="beginsWith" text="Low">
      <formula>LEFT(AH30,LEN("Low"))="Low"</formula>
    </cfRule>
  </conditionalFormatting>
  <conditionalFormatting sqref="AG30:AH30">
    <cfRule type="cellIs" dxfId="2130" priority="2361" operator="greaterThan">
      <formula>26</formula>
    </cfRule>
    <cfRule type="cellIs" dxfId="2129" priority="2362" operator="between">
      <formula>12</formula>
      <formula>26</formula>
    </cfRule>
    <cfRule type="cellIs" dxfId="2128" priority="2363" operator="between">
      <formula>4</formula>
      <formula>12</formula>
    </cfRule>
    <cfRule type="cellIs" dxfId="2127" priority="2364" operator="between">
      <formula>1</formula>
      <formula>4</formula>
    </cfRule>
    <cfRule type="cellIs" dxfId="2126" priority="2365" operator="lessThan">
      <formula>1</formula>
    </cfRule>
  </conditionalFormatting>
  <conditionalFormatting sqref="AH30">
    <cfRule type="cellIs" dxfId="2125" priority="2346" operator="between">
      <formula>10000</formula>
      <formula>50000</formula>
    </cfRule>
  </conditionalFormatting>
  <conditionalFormatting sqref="AH31">
    <cfRule type="beginsWith" dxfId="2124" priority="2337" operator="beginsWith" text="High">
      <formula>LEFT(AH31,LEN("High"))="High"</formula>
    </cfRule>
    <cfRule type="beginsWith" dxfId="2123" priority="2338" operator="beginsWith" text="Moderate">
      <formula>LEFT(AH31,LEN("Moderate"))="Moderate"</formula>
    </cfRule>
    <cfRule type="beginsWith" dxfId="2122" priority="2339" operator="beginsWith" text="Low">
      <formula>LEFT(AH31,LEN("Low"))="Low"</formula>
    </cfRule>
  </conditionalFormatting>
  <conditionalFormatting sqref="AG31">
    <cfRule type="beginsWith" dxfId="2121" priority="2334" operator="beginsWith" text="High">
      <formula>LEFT(AG31,LEN("High"))="High"</formula>
    </cfRule>
    <cfRule type="beginsWith" dxfId="2120" priority="2335" operator="beginsWith" text="Moderate">
      <formula>LEFT(AG31,LEN("Moderate"))="Moderate"</formula>
    </cfRule>
    <cfRule type="beginsWith" dxfId="2119" priority="2336" operator="beginsWith" text="Low">
      <formula>LEFT(AG31,LEN("Low"))="Low"</formula>
    </cfRule>
  </conditionalFormatting>
  <conditionalFormatting sqref="AG31">
    <cfRule type="cellIs" dxfId="2118" priority="2329" operator="greaterThan">
      <formula>26</formula>
    </cfRule>
    <cfRule type="cellIs" dxfId="2117" priority="2330" operator="between">
      <formula>12</formula>
      <formula>26</formula>
    </cfRule>
    <cfRule type="cellIs" dxfId="2116" priority="2331" operator="between">
      <formula>4</formula>
      <formula>12</formula>
    </cfRule>
    <cfRule type="cellIs" dxfId="2115" priority="2332" operator="between">
      <formula>1</formula>
      <formula>4</formula>
    </cfRule>
    <cfRule type="cellIs" dxfId="2114" priority="2333" operator="lessThan">
      <formula>1</formula>
    </cfRule>
  </conditionalFormatting>
  <conditionalFormatting sqref="AG31">
    <cfRule type="cellIs" dxfId="2113" priority="2328" operator="lessThan">
      <formula>1</formula>
    </cfRule>
  </conditionalFormatting>
  <conditionalFormatting sqref="AG31">
    <cfRule type="cellIs" dxfId="2112" priority="2327" operator="lessThan">
      <formula>1</formula>
    </cfRule>
  </conditionalFormatting>
  <conditionalFormatting sqref="AG31:AH31">
    <cfRule type="beginsWith" dxfId="2111" priority="2324" operator="beginsWith" text="High">
      <formula>LEFT(AG31,LEN("High"))="High"</formula>
    </cfRule>
    <cfRule type="beginsWith" dxfId="2110" priority="2325" operator="beginsWith" text="Moderate">
      <formula>LEFT(AG31,LEN("Moderate"))="Moderate"</formula>
    </cfRule>
    <cfRule type="beginsWith" dxfId="2109" priority="2326" operator="beginsWith" text="Low">
      <formula>LEFT(AG31,LEN("Low"))="Low"</formula>
    </cfRule>
  </conditionalFormatting>
  <conditionalFormatting sqref="AG31">
    <cfRule type="beginsWith" dxfId="2108" priority="2321" operator="beginsWith" text="High">
      <formula>LEFT(AG31,LEN("High"))="High"</formula>
    </cfRule>
    <cfRule type="beginsWith" dxfId="2107" priority="2322" operator="beginsWith" text="Moderate">
      <formula>LEFT(AG31,LEN("Moderate"))="Moderate"</formula>
    </cfRule>
    <cfRule type="beginsWith" dxfId="2106" priority="2323" operator="beginsWith" text="Low">
      <formula>LEFT(AG31,LEN("Low"))="Low"</formula>
    </cfRule>
  </conditionalFormatting>
  <conditionalFormatting sqref="AH31">
    <cfRule type="beginsWith" dxfId="2105" priority="2318" operator="beginsWith" text="High">
      <formula>LEFT(AH31,LEN("High"))="High"</formula>
    </cfRule>
    <cfRule type="beginsWith" dxfId="2104" priority="2319" operator="beginsWith" text="Moderate">
      <formula>LEFT(AH31,LEN("Moderate"))="Moderate"</formula>
    </cfRule>
    <cfRule type="beginsWith" dxfId="2103" priority="2320" operator="beginsWith" text="Low">
      <formula>LEFT(AH31,LEN("Low"))="Low"</formula>
    </cfRule>
  </conditionalFormatting>
  <conditionalFormatting sqref="AG31:AH31">
    <cfRule type="cellIs" dxfId="2102" priority="2313" operator="greaterThan">
      <formula>26</formula>
    </cfRule>
    <cfRule type="cellIs" dxfId="2101" priority="2314" operator="between">
      <formula>12</formula>
      <formula>26</formula>
    </cfRule>
    <cfRule type="cellIs" dxfId="2100" priority="2315" operator="between">
      <formula>4</formula>
      <formula>12</formula>
    </cfRule>
    <cfRule type="cellIs" dxfId="2099" priority="2316" operator="between">
      <formula>1</formula>
      <formula>4</formula>
    </cfRule>
    <cfRule type="cellIs" dxfId="2098" priority="2317" operator="lessThan">
      <formula>1</formula>
    </cfRule>
  </conditionalFormatting>
  <conditionalFormatting sqref="AH31">
    <cfRule type="cellIs" dxfId="2097" priority="2298" operator="between">
      <formula>10000</formula>
      <formula>50000</formula>
    </cfRule>
  </conditionalFormatting>
  <conditionalFormatting sqref="AH32">
    <cfRule type="beginsWith" dxfId="2096" priority="2289" operator="beginsWith" text="High">
      <formula>LEFT(AH32,LEN("High"))="High"</formula>
    </cfRule>
    <cfRule type="beginsWith" dxfId="2095" priority="2290" operator="beginsWith" text="Moderate">
      <formula>LEFT(AH32,LEN("Moderate"))="Moderate"</formula>
    </cfRule>
    <cfRule type="beginsWith" dxfId="2094" priority="2291" operator="beginsWith" text="Low">
      <formula>LEFT(AH32,LEN("Low"))="Low"</formula>
    </cfRule>
  </conditionalFormatting>
  <conditionalFormatting sqref="AH32">
    <cfRule type="beginsWith" dxfId="2093" priority="2286" operator="beginsWith" text="High">
      <formula>LEFT(AH32,LEN("High"))="High"</formula>
    </cfRule>
    <cfRule type="beginsWith" dxfId="2092" priority="2287" operator="beginsWith" text="Moderate">
      <formula>LEFT(AH32,LEN("Moderate"))="Moderate"</formula>
    </cfRule>
    <cfRule type="beginsWith" dxfId="2091" priority="2288" operator="beginsWith" text="Low">
      <formula>LEFT(AH32,LEN("Low"))="Low"</formula>
    </cfRule>
  </conditionalFormatting>
  <conditionalFormatting sqref="AG32">
    <cfRule type="beginsWith" dxfId="2090" priority="2283" operator="beginsWith" text="High">
      <formula>LEFT(AG32,LEN("High"))="High"</formula>
    </cfRule>
    <cfRule type="beginsWith" dxfId="2089" priority="2284" operator="beginsWith" text="Moderate">
      <formula>LEFT(AG32,LEN("Moderate"))="Moderate"</formula>
    </cfRule>
    <cfRule type="beginsWith" dxfId="2088" priority="2285" operator="beginsWith" text="Low">
      <formula>LEFT(AG32,LEN("Low"))="Low"</formula>
    </cfRule>
  </conditionalFormatting>
  <conditionalFormatting sqref="AG32">
    <cfRule type="cellIs" dxfId="2087" priority="2278" operator="greaterThan">
      <formula>26</formula>
    </cfRule>
    <cfRule type="cellIs" dxfId="2086" priority="2279" operator="between">
      <formula>12</formula>
      <formula>26</formula>
    </cfRule>
    <cfRule type="cellIs" dxfId="2085" priority="2280" operator="between">
      <formula>4</formula>
      <formula>12</formula>
    </cfRule>
    <cfRule type="cellIs" dxfId="2084" priority="2281" operator="between">
      <formula>1</formula>
      <formula>4</formula>
    </cfRule>
    <cfRule type="cellIs" dxfId="2083" priority="2282" operator="lessThan">
      <formula>1</formula>
    </cfRule>
  </conditionalFormatting>
  <conditionalFormatting sqref="AG32">
    <cfRule type="cellIs" dxfId="2082" priority="2277" operator="lessThan">
      <formula>1</formula>
    </cfRule>
  </conditionalFormatting>
  <conditionalFormatting sqref="AG32">
    <cfRule type="cellIs" dxfId="2081" priority="2276" operator="lessThan">
      <formula>1</formula>
    </cfRule>
  </conditionalFormatting>
  <conditionalFormatting sqref="AG32:AH32">
    <cfRule type="beginsWith" dxfId="2080" priority="2273" operator="beginsWith" text="High">
      <formula>LEFT(AG32,LEN("High"))="High"</formula>
    </cfRule>
    <cfRule type="beginsWith" dxfId="2079" priority="2274" operator="beginsWith" text="Moderate">
      <formula>LEFT(AG32,LEN("Moderate"))="Moderate"</formula>
    </cfRule>
    <cfRule type="beginsWith" dxfId="2078" priority="2275" operator="beginsWith" text="Low">
      <formula>LEFT(AG32,LEN("Low"))="Low"</formula>
    </cfRule>
  </conditionalFormatting>
  <conditionalFormatting sqref="AG32">
    <cfRule type="beginsWith" dxfId="2077" priority="2270" operator="beginsWith" text="High">
      <formula>LEFT(AG32,LEN("High"))="High"</formula>
    </cfRule>
    <cfRule type="beginsWith" dxfId="2076" priority="2271" operator="beginsWith" text="Moderate">
      <formula>LEFT(AG32,LEN("Moderate"))="Moderate"</formula>
    </cfRule>
    <cfRule type="beginsWith" dxfId="2075" priority="2272" operator="beginsWith" text="Low">
      <formula>LEFT(AG32,LEN("Low"))="Low"</formula>
    </cfRule>
  </conditionalFormatting>
  <conditionalFormatting sqref="AH32">
    <cfRule type="beginsWith" dxfId="2074" priority="2267" operator="beginsWith" text="High">
      <formula>LEFT(AH32,LEN("High"))="High"</formula>
    </cfRule>
    <cfRule type="beginsWith" dxfId="2073" priority="2268" operator="beginsWith" text="Moderate">
      <formula>LEFT(AH32,LEN("Moderate"))="Moderate"</formula>
    </cfRule>
    <cfRule type="beginsWith" dxfId="2072" priority="2269" operator="beginsWith" text="Low">
      <formula>LEFT(AH32,LEN("Low"))="Low"</formula>
    </cfRule>
  </conditionalFormatting>
  <conditionalFormatting sqref="AG32:AH32">
    <cfRule type="cellIs" dxfId="2071" priority="2262" operator="greaterThan">
      <formula>26</formula>
    </cfRule>
    <cfRule type="cellIs" dxfId="2070" priority="2263" operator="between">
      <formula>12</formula>
      <formula>26</formula>
    </cfRule>
    <cfRule type="cellIs" dxfId="2069" priority="2264" operator="between">
      <formula>4</formula>
      <formula>12</formula>
    </cfRule>
    <cfRule type="cellIs" dxfId="2068" priority="2265" operator="between">
      <formula>1</formula>
      <formula>4</formula>
    </cfRule>
    <cfRule type="cellIs" dxfId="2067" priority="2266" operator="lessThan">
      <formula>1</formula>
    </cfRule>
  </conditionalFormatting>
  <conditionalFormatting sqref="AH32">
    <cfRule type="cellIs" dxfId="2066" priority="2247" operator="between">
      <formula>10000</formula>
      <formula>50000</formula>
    </cfRule>
  </conditionalFormatting>
  <conditionalFormatting sqref="AH33">
    <cfRule type="beginsWith" dxfId="2065" priority="2238" operator="beginsWith" text="High">
      <formula>LEFT(AH33,LEN("High"))="High"</formula>
    </cfRule>
    <cfRule type="beginsWith" dxfId="2064" priority="2239" operator="beginsWith" text="Moderate">
      <formula>LEFT(AH33,LEN("Moderate"))="Moderate"</formula>
    </cfRule>
    <cfRule type="beginsWith" dxfId="2063" priority="2240" operator="beginsWith" text="Low">
      <formula>LEFT(AH33,LEN("Low"))="Low"</formula>
    </cfRule>
  </conditionalFormatting>
  <conditionalFormatting sqref="AH33">
    <cfRule type="beginsWith" dxfId="2062" priority="2235" operator="beginsWith" text="High">
      <formula>LEFT(AH33,LEN("High"))="High"</formula>
    </cfRule>
    <cfRule type="beginsWith" dxfId="2061" priority="2236" operator="beginsWith" text="Moderate">
      <formula>LEFT(AH33,LEN("Moderate"))="Moderate"</formula>
    </cfRule>
    <cfRule type="beginsWith" dxfId="2060" priority="2237" operator="beginsWith" text="Low">
      <formula>LEFT(AH33,LEN("Low"))="Low"</formula>
    </cfRule>
  </conditionalFormatting>
  <conditionalFormatting sqref="AH33">
    <cfRule type="beginsWith" dxfId="2059" priority="2232" operator="beginsWith" text="High">
      <formula>LEFT(AH33,LEN("High"))="High"</formula>
    </cfRule>
    <cfRule type="beginsWith" dxfId="2058" priority="2233" operator="beginsWith" text="Moderate">
      <formula>LEFT(AH33,LEN("Moderate"))="Moderate"</formula>
    </cfRule>
    <cfRule type="beginsWith" dxfId="2057" priority="2234" operator="beginsWith" text="Low">
      <formula>LEFT(AH33,LEN("Low"))="Low"</formula>
    </cfRule>
  </conditionalFormatting>
  <conditionalFormatting sqref="AG33">
    <cfRule type="beginsWith" dxfId="2056" priority="2229" operator="beginsWith" text="High">
      <formula>LEFT(AG33,LEN("High"))="High"</formula>
    </cfRule>
    <cfRule type="beginsWith" dxfId="2055" priority="2230" operator="beginsWith" text="Moderate">
      <formula>LEFT(AG33,LEN("Moderate"))="Moderate"</formula>
    </cfRule>
    <cfRule type="beginsWith" dxfId="2054" priority="2231" operator="beginsWith" text="Low">
      <formula>LEFT(AG33,LEN("Low"))="Low"</formula>
    </cfRule>
  </conditionalFormatting>
  <conditionalFormatting sqref="AG33">
    <cfRule type="cellIs" dxfId="2053" priority="2224" operator="greaterThan">
      <formula>26</formula>
    </cfRule>
    <cfRule type="cellIs" dxfId="2052" priority="2225" operator="between">
      <formula>12</formula>
      <formula>26</formula>
    </cfRule>
    <cfRule type="cellIs" dxfId="2051" priority="2226" operator="between">
      <formula>4</formula>
      <formula>12</formula>
    </cfRule>
    <cfRule type="cellIs" dxfId="2050" priority="2227" operator="between">
      <formula>1</formula>
      <formula>4</formula>
    </cfRule>
    <cfRule type="cellIs" dxfId="2049" priority="2228" operator="lessThan">
      <formula>1</formula>
    </cfRule>
  </conditionalFormatting>
  <conditionalFormatting sqref="AG33">
    <cfRule type="cellIs" dxfId="2048" priority="2223" operator="lessThan">
      <formula>1</formula>
    </cfRule>
  </conditionalFormatting>
  <conditionalFormatting sqref="AG33">
    <cfRule type="cellIs" dxfId="2047" priority="2222" operator="lessThan">
      <formula>1</formula>
    </cfRule>
  </conditionalFormatting>
  <conditionalFormatting sqref="AG33:AH33">
    <cfRule type="beginsWith" dxfId="2046" priority="2219" operator="beginsWith" text="High">
      <formula>LEFT(AG33,LEN("High"))="High"</formula>
    </cfRule>
    <cfRule type="beginsWith" dxfId="2045" priority="2220" operator="beginsWith" text="Moderate">
      <formula>LEFT(AG33,LEN("Moderate"))="Moderate"</formula>
    </cfRule>
    <cfRule type="beginsWith" dxfId="2044" priority="2221" operator="beginsWith" text="Low">
      <formula>LEFT(AG33,LEN("Low"))="Low"</formula>
    </cfRule>
  </conditionalFormatting>
  <conditionalFormatting sqref="AG33">
    <cfRule type="beginsWith" dxfId="2043" priority="2216" operator="beginsWith" text="High">
      <formula>LEFT(AG33,LEN("High"))="High"</formula>
    </cfRule>
    <cfRule type="beginsWith" dxfId="2042" priority="2217" operator="beginsWith" text="Moderate">
      <formula>LEFT(AG33,LEN("Moderate"))="Moderate"</formula>
    </cfRule>
    <cfRule type="beginsWith" dxfId="2041" priority="2218" operator="beginsWith" text="Low">
      <formula>LEFT(AG33,LEN("Low"))="Low"</formula>
    </cfRule>
  </conditionalFormatting>
  <conditionalFormatting sqref="AH33">
    <cfRule type="beginsWith" dxfId="2040" priority="2213" operator="beginsWith" text="High">
      <formula>LEFT(AH33,LEN("High"))="High"</formula>
    </cfRule>
    <cfRule type="beginsWith" dxfId="2039" priority="2214" operator="beginsWith" text="Moderate">
      <formula>LEFT(AH33,LEN("Moderate"))="Moderate"</formula>
    </cfRule>
    <cfRule type="beginsWith" dxfId="2038" priority="2215" operator="beginsWith" text="Low">
      <formula>LEFT(AH33,LEN("Low"))="Low"</formula>
    </cfRule>
  </conditionalFormatting>
  <conditionalFormatting sqref="AG33:AH33">
    <cfRule type="cellIs" dxfId="2037" priority="2208" operator="greaterThan">
      <formula>26</formula>
    </cfRule>
    <cfRule type="cellIs" dxfId="2036" priority="2209" operator="between">
      <formula>12</formula>
      <formula>26</formula>
    </cfRule>
    <cfRule type="cellIs" dxfId="2035" priority="2210" operator="between">
      <formula>4</formula>
      <formula>12</formula>
    </cfRule>
    <cfRule type="cellIs" dxfId="2034" priority="2211" operator="between">
      <formula>1</formula>
      <formula>4</formula>
    </cfRule>
    <cfRule type="cellIs" dxfId="2033" priority="2212" operator="lessThan">
      <formula>1</formula>
    </cfRule>
  </conditionalFormatting>
  <conditionalFormatting sqref="AH33">
    <cfRule type="cellIs" dxfId="2032" priority="2193" operator="between">
      <formula>10000</formula>
      <formula>50000</formula>
    </cfRule>
  </conditionalFormatting>
  <conditionalFormatting sqref="AH34">
    <cfRule type="beginsWith" dxfId="2031" priority="2184" operator="beginsWith" text="High">
      <formula>LEFT(AH34,LEN("High"))="High"</formula>
    </cfRule>
    <cfRule type="beginsWith" dxfId="2030" priority="2185" operator="beginsWith" text="Moderate">
      <formula>LEFT(AH34,LEN("Moderate"))="Moderate"</formula>
    </cfRule>
    <cfRule type="beginsWith" dxfId="2029" priority="2186" operator="beginsWith" text="Low">
      <formula>LEFT(AH34,LEN("Low"))="Low"</formula>
    </cfRule>
  </conditionalFormatting>
  <conditionalFormatting sqref="AH34">
    <cfRule type="beginsWith" dxfId="2028" priority="2181" operator="beginsWith" text="High">
      <formula>LEFT(AH34,LEN("High"))="High"</formula>
    </cfRule>
    <cfRule type="beginsWith" dxfId="2027" priority="2182" operator="beginsWith" text="Moderate">
      <formula>LEFT(AH34,LEN("Moderate"))="Moderate"</formula>
    </cfRule>
    <cfRule type="beginsWith" dxfId="2026" priority="2183" operator="beginsWith" text="Low">
      <formula>LEFT(AH34,LEN("Low"))="Low"</formula>
    </cfRule>
  </conditionalFormatting>
  <conditionalFormatting sqref="AH34">
    <cfRule type="beginsWith" dxfId="2025" priority="2178" operator="beginsWith" text="High">
      <formula>LEFT(AH34,LEN("High"))="High"</formula>
    </cfRule>
    <cfRule type="beginsWith" dxfId="2024" priority="2179" operator="beginsWith" text="Moderate">
      <formula>LEFT(AH34,LEN("Moderate"))="Moderate"</formula>
    </cfRule>
    <cfRule type="beginsWith" dxfId="2023" priority="2180" operator="beginsWith" text="Low">
      <formula>LEFT(AH34,LEN("Low"))="Low"</formula>
    </cfRule>
  </conditionalFormatting>
  <conditionalFormatting sqref="AG34">
    <cfRule type="beginsWith" dxfId="2022" priority="2175" operator="beginsWith" text="High">
      <formula>LEFT(AG34,LEN("High"))="High"</formula>
    </cfRule>
    <cfRule type="beginsWith" dxfId="2021" priority="2176" operator="beginsWith" text="Moderate">
      <formula>LEFT(AG34,LEN("Moderate"))="Moderate"</formula>
    </cfRule>
    <cfRule type="beginsWith" dxfId="2020" priority="2177" operator="beginsWith" text="Low">
      <formula>LEFT(AG34,LEN("Low"))="Low"</formula>
    </cfRule>
  </conditionalFormatting>
  <conditionalFormatting sqref="AG34">
    <cfRule type="cellIs" dxfId="2019" priority="2170" operator="greaterThan">
      <formula>26</formula>
    </cfRule>
    <cfRule type="cellIs" dxfId="2018" priority="2171" operator="between">
      <formula>12</formula>
      <formula>26</formula>
    </cfRule>
    <cfRule type="cellIs" dxfId="2017" priority="2172" operator="between">
      <formula>4</formula>
      <formula>12</formula>
    </cfRule>
    <cfRule type="cellIs" dxfId="2016" priority="2173" operator="between">
      <formula>1</formula>
      <formula>4</formula>
    </cfRule>
    <cfRule type="cellIs" dxfId="2015" priority="2174" operator="lessThan">
      <formula>1</formula>
    </cfRule>
  </conditionalFormatting>
  <conditionalFormatting sqref="AG34">
    <cfRule type="cellIs" dxfId="2014" priority="2169" operator="lessThan">
      <formula>1</formula>
    </cfRule>
  </conditionalFormatting>
  <conditionalFormatting sqref="AG34">
    <cfRule type="cellIs" dxfId="2013" priority="2168" operator="lessThan">
      <formula>1</formula>
    </cfRule>
  </conditionalFormatting>
  <conditionalFormatting sqref="AG34:AH34">
    <cfRule type="beginsWith" dxfId="2012" priority="2165" operator="beginsWith" text="High">
      <formula>LEFT(AG34,LEN("High"))="High"</formula>
    </cfRule>
    <cfRule type="beginsWith" dxfId="2011" priority="2166" operator="beginsWith" text="Moderate">
      <formula>LEFT(AG34,LEN("Moderate"))="Moderate"</formula>
    </cfRule>
    <cfRule type="beginsWith" dxfId="2010" priority="2167" operator="beginsWith" text="Low">
      <formula>LEFT(AG34,LEN("Low"))="Low"</formula>
    </cfRule>
  </conditionalFormatting>
  <conditionalFormatting sqref="AG34">
    <cfRule type="beginsWith" dxfId="2009" priority="2162" operator="beginsWith" text="High">
      <formula>LEFT(AG34,LEN("High"))="High"</formula>
    </cfRule>
    <cfRule type="beginsWith" dxfId="2008" priority="2163" operator="beginsWith" text="Moderate">
      <formula>LEFT(AG34,LEN("Moderate"))="Moderate"</formula>
    </cfRule>
    <cfRule type="beginsWith" dxfId="2007" priority="2164" operator="beginsWith" text="Low">
      <formula>LEFT(AG34,LEN("Low"))="Low"</formula>
    </cfRule>
  </conditionalFormatting>
  <conditionalFormatting sqref="AH34">
    <cfRule type="beginsWith" dxfId="2006" priority="2159" operator="beginsWith" text="High">
      <formula>LEFT(AH34,LEN("High"))="High"</formula>
    </cfRule>
    <cfRule type="beginsWith" dxfId="2005" priority="2160" operator="beginsWith" text="Moderate">
      <formula>LEFT(AH34,LEN("Moderate"))="Moderate"</formula>
    </cfRule>
    <cfRule type="beginsWith" dxfId="2004" priority="2161" operator="beginsWith" text="Low">
      <formula>LEFT(AH34,LEN("Low"))="Low"</formula>
    </cfRule>
  </conditionalFormatting>
  <conditionalFormatting sqref="AG34:AH34">
    <cfRule type="cellIs" dxfId="2003" priority="2154" operator="greaterThan">
      <formula>26</formula>
    </cfRule>
    <cfRule type="cellIs" dxfId="2002" priority="2155" operator="between">
      <formula>12</formula>
      <formula>26</formula>
    </cfRule>
    <cfRule type="cellIs" dxfId="2001" priority="2156" operator="between">
      <formula>4</formula>
      <formula>12</formula>
    </cfRule>
    <cfRule type="cellIs" dxfId="2000" priority="2157" operator="between">
      <formula>1</formula>
      <formula>4</formula>
    </cfRule>
    <cfRule type="cellIs" dxfId="1999" priority="2158" operator="lessThan">
      <formula>1</formula>
    </cfRule>
  </conditionalFormatting>
  <conditionalFormatting sqref="AH34">
    <cfRule type="cellIs" dxfId="1998" priority="2139" operator="between">
      <formula>10000</formula>
      <formula>50000</formula>
    </cfRule>
  </conditionalFormatting>
  <conditionalFormatting sqref="AG35">
    <cfRule type="beginsWith" dxfId="1997" priority="2130" operator="beginsWith" text="High">
      <formula>LEFT(AG35,LEN("High"))="High"</formula>
    </cfRule>
    <cfRule type="beginsWith" dxfId="1996" priority="2131" operator="beginsWith" text="Moderate">
      <formula>LEFT(AG35,LEN("Moderate"))="Moderate"</formula>
    </cfRule>
    <cfRule type="beginsWith" dxfId="1995" priority="2132" operator="beginsWith" text="Low">
      <formula>LEFT(AG35,LEN("Low"))="Low"</formula>
    </cfRule>
  </conditionalFormatting>
  <conditionalFormatting sqref="AH35">
    <cfRule type="beginsWith" dxfId="1994" priority="2127" operator="beginsWith" text="High">
      <formula>LEFT(AH35,LEN("High"))="High"</formula>
    </cfRule>
    <cfRule type="beginsWith" dxfId="1993" priority="2128" operator="beginsWith" text="Moderate">
      <formula>LEFT(AH35,LEN("Moderate"))="Moderate"</formula>
    </cfRule>
    <cfRule type="beginsWith" dxfId="1992" priority="2129" operator="beginsWith" text="Low">
      <formula>LEFT(AH35,LEN("Low"))="Low"</formula>
    </cfRule>
  </conditionalFormatting>
  <conditionalFormatting sqref="AG35">
    <cfRule type="cellIs" dxfId="1991" priority="2126" operator="lessThan">
      <formula>1</formula>
    </cfRule>
  </conditionalFormatting>
  <conditionalFormatting sqref="AH35">
    <cfRule type="beginsWith" dxfId="1990" priority="2123" operator="beginsWith" text="High">
      <formula>LEFT(AH35,LEN("High"))="High"</formula>
    </cfRule>
    <cfRule type="beginsWith" dxfId="1989" priority="2124" operator="beginsWith" text="Moderate">
      <formula>LEFT(AH35,LEN("Moderate"))="Moderate"</formula>
    </cfRule>
    <cfRule type="beginsWith" dxfId="1988" priority="2125" operator="beginsWith" text="Low">
      <formula>LEFT(AH35,LEN("Low"))="Low"</formula>
    </cfRule>
  </conditionalFormatting>
  <conditionalFormatting sqref="AH35">
    <cfRule type="beginsWith" dxfId="1987" priority="2120" operator="beginsWith" text="High">
      <formula>LEFT(AH35,LEN("High"))="High"</formula>
    </cfRule>
    <cfRule type="beginsWith" dxfId="1986" priority="2121" operator="beginsWith" text="Moderate">
      <formula>LEFT(AH35,LEN("Moderate"))="Moderate"</formula>
    </cfRule>
    <cfRule type="beginsWith" dxfId="1985" priority="2122" operator="beginsWith" text="Low">
      <formula>LEFT(AH35,LEN("Low"))="Low"</formula>
    </cfRule>
  </conditionalFormatting>
  <conditionalFormatting sqref="AH35">
    <cfRule type="beginsWith" dxfId="1984" priority="2117" operator="beginsWith" text="High">
      <formula>LEFT(AH35,LEN("High"))="High"</formula>
    </cfRule>
    <cfRule type="beginsWith" dxfId="1983" priority="2118" operator="beginsWith" text="Moderate">
      <formula>LEFT(AH35,LEN("Moderate"))="Moderate"</formula>
    </cfRule>
    <cfRule type="beginsWith" dxfId="1982" priority="2119" operator="beginsWith" text="Low">
      <formula>LEFT(AH35,LEN("Low"))="Low"</formula>
    </cfRule>
  </conditionalFormatting>
  <conditionalFormatting sqref="AG35">
    <cfRule type="beginsWith" dxfId="1981" priority="2114" operator="beginsWith" text="High">
      <formula>LEFT(AG35,LEN("High"))="High"</formula>
    </cfRule>
    <cfRule type="beginsWith" dxfId="1980" priority="2115" operator="beginsWith" text="Moderate">
      <formula>LEFT(AG35,LEN("Moderate"))="Moderate"</formula>
    </cfRule>
    <cfRule type="beginsWith" dxfId="1979" priority="2116" operator="beginsWith" text="Low">
      <formula>LEFT(AG35,LEN("Low"))="Low"</formula>
    </cfRule>
  </conditionalFormatting>
  <conditionalFormatting sqref="AG35">
    <cfRule type="cellIs" dxfId="1978" priority="2109" operator="greaterThan">
      <formula>26</formula>
    </cfRule>
    <cfRule type="cellIs" dxfId="1977" priority="2110" operator="between">
      <formula>12</formula>
      <formula>26</formula>
    </cfRule>
    <cfRule type="cellIs" dxfId="1976" priority="2111" operator="between">
      <formula>4</formula>
      <formula>12</formula>
    </cfRule>
    <cfRule type="cellIs" dxfId="1975" priority="2112" operator="between">
      <formula>1</formula>
      <formula>4</formula>
    </cfRule>
    <cfRule type="cellIs" dxfId="1974" priority="2113" operator="lessThan">
      <formula>1</formula>
    </cfRule>
  </conditionalFormatting>
  <conditionalFormatting sqref="AG35">
    <cfRule type="cellIs" dxfId="1973" priority="2108" operator="lessThan">
      <formula>1</formula>
    </cfRule>
  </conditionalFormatting>
  <conditionalFormatting sqref="AG35">
    <cfRule type="cellIs" dxfId="1972" priority="2107" operator="lessThan">
      <formula>1</formula>
    </cfRule>
  </conditionalFormatting>
  <conditionalFormatting sqref="AG35:AH35">
    <cfRule type="beginsWith" dxfId="1971" priority="2104" operator="beginsWith" text="High">
      <formula>LEFT(AG35,LEN("High"))="High"</formula>
    </cfRule>
    <cfRule type="beginsWith" dxfId="1970" priority="2105" operator="beginsWith" text="Moderate">
      <formula>LEFT(AG35,LEN("Moderate"))="Moderate"</formula>
    </cfRule>
    <cfRule type="beginsWith" dxfId="1969" priority="2106" operator="beginsWith" text="Low">
      <formula>LEFT(AG35,LEN("Low"))="Low"</formula>
    </cfRule>
  </conditionalFormatting>
  <conditionalFormatting sqref="AG35">
    <cfRule type="beginsWith" dxfId="1968" priority="2101" operator="beginsWith" text="High">
      <formula>LEFT(AG35,LEN("High"))="High"</formula>
    </cfRule>
    <cfRule type="beginsWith" dxfId="1967" priority="2102" operator="beginsWith" text="Moderate">
      <formula>LEFT(AG35,LEN("Moderate"))="Moderate"</formula>
    </cfRule>
    <cfRule type="beginsWith" dxfId="1966" priority="2103" operator="beginsWith" text="Low">
      <formula>LEFT(AG35,LEN("Low"))="Low"</formula>
    </cfRule>
  </conditionalFormatting>
  <conditionalFormatting sqref="AH35">
    <cfRule type="beginsWith" dxfId="1965" priority="2098" operator="beginsWith" text="High">
      <formula>LEFT(AH35,LEN("High"))="High"</formula>
    </cfRule>
    <cfRule type="beginsWith" dxfId="1964" priority="2099" operator="beginsWith" text="Moderate">
      <formula>LEFT(AH35,LEN("Moderate"))="Moderate"</formula>
    </cfRule>
    <cfRule type="beginsWith" dxfId="1963" priority="2100" operator="beginsWith" text="Low">
      <formula>LEFT(AH35,LEN("Low"))="Low"</formula>
    </cfRule>
  </conditionalFormatting>
  <conditionalFormatting sqref="AG35:AH35">
    <cfRule type="cellIs" dxfId="1962" priority="2093" operator="greaterThan">
      <formula>26</formula>
    </cfRule>
    <cfRule type="cellIs" dxfId="1961" priority="2094" operator="between">
      <formula>12</formula>
      <formula>26</formula>
    </cfRule>
    <cfRule type="cellIs" dxfId="1960" priority="2095" operator="between">
      <formula>4</formula>
      <formula>12</formula>
    </cfRule>
    <cfRule type="cellIs" dxfId="1959" priority="2096" operator="between">
      <formula>1</formula>
      <formula>4</formula>
    </cfRule>
    <cfRule type="cellIs" dxfId="1958" priority="2097" operator="lessThan">
      <formula>1</formula>
    </cfRule>
  </conditionalFormatting>
  <conditionalFormatting sqref="AH35">
    <cfRule type="cellIs" dxfId="1957" priority="2078" operator="between">
      <formula>10000</formula>
      <formula>50000</formula>
    </cfRule>
  </conditionalFormatting>
  <conditionalFormatting sqref="AG35">
    <cfRule type="beginsWith" dxfId="1956" priority="2069" operator="beginsWith" text="High">
      <formula>LEFT(AG35,LEN("High"))="High"</formula>
    </cfRule>
    <cfRule type="beginsWith" dxfId="1955" priority="2070" operator="beginsWith" text="Moderate">
      <formula>LEFT(AG35,LEN("Moderate"))="Moderate"</formula>
    </cfRule>
    <cfRule type="beginsWith" dxfId="1954" priority="2071" operator="beginsWith" text="Low">
      <formula>LEFT(AG35,LEN("Low"))="Low"</formula>
    </cfRule>
  </conditionalFormatting>
  <conditionalFormatting sqref="AH35">
    <cfRule type="beginsWith" dxfId="1953" priority="2066" operator="beginsWith" text="High">
      <formula>LEFT(AH35,LEN("High"))="High"</formula>
    </cfRule>
    <cfRule type="beginsWith" dxfId="1952" priority="2067" operator="beginsWith" text="Moderate">
      <formula>LEFT(AH35,LEN("Moderate"))="Moderate"</formula>
    </cfRule>
    <cfRule type="beginsWith" dxfId="1951" priority="2068" operator="beginsWith" text="Low">
      <formula>LEFT(AH35,LEN("Low"))="Low"</formula>
    </cfRule>
  </conditionalFormatting>
  <conditionalFormatting sqref="AI35">
    <cfRule type="beginsWith" dxfId="1950" priority="2063" operator="beginsWith" text="High">
      <formula>LEFT(AI35,LEN("High"))="High"</formula>
    </cfRule>
    <cfRule type="beginsWith" dxfId="1949" priority="2064" operator="beginsWith" text="Moderate">
      <formula>LEFT(AI35,LEN("Moderate"))="Moderate"</formula>
    </cfRule>
    <cfRule type="beginsWith" dxfId="1948" priority="2065" operator="beginsWith" text="Low">
      <formula>LEFT(AI35,LEN("Low"))="Low"</formula>
    </cfRule>
  </conditionalFormatting>
  <conditionalFormatting sqref="AG35">
    <cfRule type="cellIs" dxfId="1947" priority="2062" operator="lessThan">
      <formula>1</formula>
    </cfRule>
  </conditionalFormatting>
  <conditionalFormatting sqref="AH35">
    <cfRule type="beginsWith" dxfId="1946" priority="2059" operator="beginsWith" text="High">
      <formula>LEFT(AH35,LEN("High"))="High"</formula>
    </cfRule>
    <cfRule type="beginsWith" dxfId="1945" priority="2060" operator="beginsWith" text="Moderate">
      <formula>LEFT(AH35,LEN("Moderate"))="Moderate"</formula>
    </cfRule>
    <cfRule type="beginsWith" dxfId="1944" priority="2061" operator="beginsWith" text="Low">
      <formula>LEFT(AH35,LEN("Low"))="Low"</formula>
    </cfRule>
  </conditionalFormatting>
  <conditionalFormatting sqref="AH35">
    <cfRule type="beginsWith" dxfId="1943" priority="2056" operator="beginsWith" text="High">
      <formula>LEFT(AH35,LEN("High"))="High"</formula>
    </cfRule>
    <cfRule type="beginsWith" dxfId="1942" priority="2057" operator="beginsWith" text="Moderate">
      <formula>LEFT(AH35,LEN("Moderate"))="Moderate"</formula>
    </cfRule>
    <cfRule type="beginsWith" dxfId="1941" priority="2058" operator="beginsWith" text="Low">
      <formula>LEFT(AH35,LEN("Low"))="Low"</formula>
    </cfRule>
  </conditionalFormatting>
  <conditionalFormatting sqref="AH35">
    <cfRule type="beginsWith" dxfId="1940" priority="2053" operator="beginsWith" text="High">
      <formula>LEFT(AH35,LEN("High"))="High"</formula>
    </cfRule>
    <cfRule type="beginsWith" dxfId="1939" priority="2054" operator="beginsWith" text="Moderate">
      <formula>LEFT(AH35,LEN("Moderate"))="Moderate"</formula>
    </cfRule>
    <cfRule type="beginsWith" dxfId="1938" priority="2055" operator="beginsWith" text="Low">
      <formula>LEFT(AH35,LEN("Low"))="Low"</formula>
    </cfRule>
  </conditionalFormatting>
  <conditionalFormatting sqref="AG35">
    <cfRule type="beginsWith" dxfId="1937" priority="2050" operator="beginsWith" text="High">
      <formula>LEFT(AG35,LEN("High"))="High"</formula>
    </cfRule>
    <cfRule type="beginsWith" dxfId="1936" priority="2051" operator="beginsWith" text="Moderate">
      <formula>LEFT(AG35,LEN("Moderate"))="Moderate"</formula>
    </cfRule>
    <cfRule type="beginsWith" dxfId="1935" priority="2052" operator="beginsWith" text="Low">
      <formula>LEFT(AG35,LEN("Low"))="Low"</formula>
    </cfRule>
  </conditionalFormatting>
  <conditionalFormatting sqref="AG35">
    <cfRule type="cellIs" dxfId="1934" priority="2045" operator="greaterThan">
      <formula>26</formula>
    </cfRule>
    <cfRule type="cellIs" dxfId="1933" priority="2046" operator="between">
      <formula>12</formula>
      <formula>26</formula>
    </cfRule>
    <cfRule type="cellIs" dxfId="1932" priority="2047" operator="between">
      <formula>4</formula>
      <formula>12</formula>
    </cfRule>
    <cfRule type="cellIs" dxfId="1931" priority="2048" operator="between">
      <formula>1</formula>
      <formula>4</formula>
    </cfRule>
    <cfRule type="cellIs" dxfId="1930" priority="2049" operator="lessThan">
      <formula>1</formula>
    </cfRule>
  </conditionalFormatting>
  <conditionalFormatting sqref="AG35">
    <cfRule type="cellIs" dxfId="1929" priority="2044" operator="lessThan">
      <formula>1</formula>
    </cfRule>
  </conditionalFormatting>
  <conditionalFormatting sqref="AG35">
    <cfRule type="cellIs" dxfId="1928" priority="2043" operator="lessThan">
      <formula>1</formula>
    </cfRule>
  </conditionalFormatting>
  <conditionalFormatting sqref="AG35:AH35">
    <cfRule type="beginsWith" dxfId="1927" priority="2040" operator="beginsWith" text="High">
      <formula>LEFT(AG35,LEN("High"))="High"</formula>
    </cfRule>
    <cfRule type="beginsWith" dxfId="1926" priority="2041" operator="beginsWith" text="Moderate">
      <formula>LEFT(AG35,LEN("Moderate"))="Moderate"</formula>
    </cfRule>
    <cfRule type="beginsWith" dxfId="1925" priority="2042" operator="beginsWith" text="Low">
      <formula>LEFT(AG35,LEN("Low"))="Low"</formula>
    </cfRule>
  </conditionalFormatting>
  <conditionalFormatting sqref="AG35">
    <cfRule type="beginsWith" dxfId="1924" priority="2037" operator="beginsWith" text="High">
      <formula>LEFT(AG35,LEN("High"))="High"</formula>
    </cfRule>
    <cfRule type="beginsWith" dxfId="1923" priority="2038" operator="beginsWith" text="Moderate">
      <formula>LEFT(AG35,LEN("Moderate"))="Moderate"</formula>
    </cfRule>
    <cfRule type="beginsWith" dxfId="1922" priority="2039" operator="beginsWith" text="Low">
      <formula>LEFT(AG35,LEN("Low"))="Low"</formula>
    </cfRule>
  </conditionalFormatting>
  <conditionalFormatting sqref="AH35">
    <cfRule type="beginsWith" dxfId="1921" priority="2034" operator="beginsWith" text="High">
      <formula>LEFT(AH35,LEN("High"))="High"</formula>
    </cfRule>
    <cfRule type="beginsWith" dxfId="1920" priority="2035" operator="beginsWith" text="Moderate">
      <formula>LEFT(AH35,LEN("Moderate"))="Moderate"</formula>
    </cfRule>
    <cfRule type="beginsWith" dxfId="1919" priority="2036" operator="beginsWith" text="Low">
      <formula>LEFT(AH35,LEN("Low"))="Low"</formula>
    </cfRule>
  </conditionalFormatting>
  <conditionalFormatting sqref="AG35:AH35">
    <cfRule type="cellIs" dxfId="1918" priority="2029" operator="greaterThan">
      <formula>26</formula>
    </cfRule>
    <cfRule type="cellIs" dxfId="1917" priority="2030" operator="between">
      <formula>12</formula>
      <formula>26</formula>
    </cfRule>
    <cfRule type="cellIs" dxfId="1916" priority="2031" operator="between">
      <formula>4</formula>
      <formula>12</formula>
    </cfRule>
    <cfRule type="cellIs" dxfId="1915" priority="2032" operator="between">
      <formula>1</formula>
      <formula>4</formula>
    </cfRule>
    <cfRule type="cellIs" dxfId="1914" priority="2033" operator="lessThan">
      <formula>1</formula>
    </cfRule>
  </conditionalFormatting>
  <conditionalFormatting sqref="AH35">
    <cfRule type="cellIs" dxfId="1913" priority="2014" operator="between">
      <formula>10000</formula>
      <formula>50000</formula>
    </cfRule>
  </conditionalFormatting>
  <conditionalFormatting sqref="AG36">
    <cfRule type="beginsWith" dxfId="1912" priority="2005" operator="beginsWith" text="High">
      <formula>LEFT(AG36,LEN("High"))="High"</formula>
    </cfRule>
    <cfRule type="beginsWith" dxfId="1911" priority="2006" operator="beginsWith" text="Moderate">
      <formula>LEFT(AG36,LEN("Moderate"))="Moderate"</formula>
    </cfRule>
    <cfRule type="beginsWith" dxfId="1910" priority="2007" operator="beginsWith" text="Low">
      <formula>LEFT(AG36,LEN("Low"))="Low"</formula>
    </cfRule>
  </conditionalFormatting>
  <conditionalFormatting sqref="AH36">
    <cfRule type="beginsWith" dxfId="1909" priority="2002" operator="beginsWith" text="High">
      <formula>LEFT(AH36,LEN("High"))="High"</formula>
    </cfRule>
    <cfRule type="beginsWith" dxfId="1908" priority="2003" operator="beginsWith" text="Moderate">
      <formula>LEFT(AH36,LEN("Moderate"))="Moderate"</formula>
    </cfRule>
    <cfRule type="beginsWith" dxfId="1907" priority="2004" operator="beginsWith" text="Low">
      <formula>LEFT(AH36,LEN("Low"))="Low"</formula>
    </cfRule>
  </conditionalFormatting>
  <conditionalFormatting sqref="AI36">
    <cfRule type="beginsWith" dxfId="1906" priority="1999" operator="beginsWith" text="High">
      <formula>LEFT(AI36,LEN("High"))="High"</formula>
    </cfRule>
    <cfRule type="beginsWith" dxfId="1905" priority="2000" operator="beginsWith" text="Moderate">
      <formula>LEFT(AI36,LEN("Moderate"))="Moderate"</formula>
    </cfRule>
    <cfRule type="beginsWith" dxfId="1904" priority="2001" operator="beginsWith" text="Low">
      <formula>LEFT(AI36,LEN("Low"))="Low"</formula>
    </cfRule>
  </conditionalFormatting>
  <conditionalFormatting sqref="AG36">
    <cfRule type="cellIs" dxfId="1903" priority="1998" operator="lessThan">
      <formula>1</formula>
    </cfRule>
  </conditionalFormatting>
  <conditionalFormatting sqref="AH36">
    <cfRule type="beginsWith" dxfId="1902" priority="1995" operator="beginsWith" text="High">
      <formula>LEFT(AH36,LEN("High"))="High"</formula>
    </cfRule>
    <cfRule type="beginsWith" dxfId="1901" priority="1996" operator="beginsWith" text="Moderate">
      <formula>LEFT(AH36,LEN("Moderate"))="Moderate"</formula>
    </cfRule>
    <cfRule type="beginsWith" dxfId="1900" priority="1997" operator="beginsWith" text="Low">
      <formula>LEFT(AH36,LEN("Low"))="Low"</formula>
    </cfRule>
  </conditionalFormatting>
  <conditionalFormatting sqref="AH36">
    <cfRule type="beginsWith" dxfId="1899" priority="1992" operator="beginsWith" text="High">
      <formula>LEFT(AH36,LEN("High"))="High"</formula>
    </cfRule>
    <cfRule type="beginsWith" dxfId="1898" priority="1993" operator="beginsWith" text="Moderate">
      <formula>LEFT(AH36,LEN("Moderate"))="Moderate"</formula>
    </cfRule>
    <cfRule type="beginsWith" dxfId="1897" priority="1994" operator="beginsWith" text="Low">
      <formula>LEFT(AH36,LEN("Low"))="Low"</formula>
    </cfRule>
  </conditionalFormatting>
  <conditionalFormatting sqref="AH36">
    <cfRule type="beginsWith" dxfId="1896" priority="1989" operator="beginsWith" text="High">
      <formula>LEFT(AH36,LEN("High"))="High"</formula>
    </cfRule>
    <cfRule type="beginsWith" dxfId="1895" priority="1990" operator="beginsWith" text="Moderate">
      <formula>LEFT(AH36,LEN("Moderate"))="Moderate"</formula>
    </cfRule>
    <cfRule type="beginsWith" dxfId="1894" priority="1991" operator="beginsWith" text="Low">
      <formula>LEFT(AH36,LEN("Low"))="Low"</formula>
    </cfRule>
  </conditionalFormatting>
  <conditionalFormatting sqref="AG36">
    <cfRule type="beginsWith" dxfId="1893" priority="1986" operator="beginsWith" text="High">
      <formula>LEFT(AG36,LEN("High"))="High"</formula>
    </cfRule>
    <cfRule type="beginsWith" dxfId="1892" priority="1987" operator="beginsWith" text="Moderate">
      <formula>LEFT(AG36,LEN("Moderate"))="Moderate"</formula>
    </cfRule>
    <cfRule type="beginsWith" dxfId="1891" priority="1988" operator="beginsWith" text="Low">
      <formula>LEFT(AG36,LEN("Low"))="Low"</formula>
    </cfRule>
  </conditionalFormatting>
  <conditionalFormatting sqref="AG36">
    <cfRule type="cellIs" dxfId="1890" priority="1981" operator="greaterThan">
      <formula>26</formula>
    </cfRule>
    <cfRule type="cellIs" dxfId="1889" priority="1982" operator="between">
      <formula>12</formula>
      <formula>26</formula>
    </cfRule>
    <cfRule type="cellIs" dxfId="1888" priority="1983" operator="between">
      <formula>4</formula>
      <formula>12</formula>
    </cfRule>
    <cfRule type="cellIs" dxfId="1887" priority="1984" operator="between">
      <formula>1</formula>
      <formula>4</formula>
    </cfRule>
    <cfRule type="cellIs" dxfId="1886" priority="1985" operator="lessThan">
      <formula>1</formula>
    </cfRule>
  </conditionalFormatting>
  <conditionalFormatting sqref="AG36">
    <cfRule type="cellIs" dxfId="1885" priority="1980" operator="lessThan">
      <formula>1</formula>
    </cfRule>
  </conditionalFormatting>
  <conditionalFormatting sqref="AG36">
    <cfRule type="cellIs" dxfId="1884" priority="1979" operator="lessThan">
      <formula>1</formula>
    </cfRule>
  </conditionalFormatting>
  <conditionalFormatting sqref="AG36:AH36">
    <cfRule type="beginsWith" dxfId="1883" priority="1976" operator="beginsWith" text="High">
      <formula>LEFT(AG36,LEN("High"))="High"</formula>
    </cfRule>
    <cfRule type="beginsWith" dxfId="1882" priority="1977" operator="beginsWith" text="Moderate">
      <formula>LEFT(AG36,LEN("Moderate"))="Moderate"</formula>
    </cfRule>
    <cfRule type="beginsWith" dxfId="1881" priority="1978" operator="beginsWith" text="Low">
      <formula>LEFT(AG36,LEN("Low"))="Low"</formula>
    </cfRule>
  </conditionalFormatting>
  <conditionalFormatting sqref="AG36">
    <cfRule type="beginsWith" dxfId="1880" priority="1973" operator="beginsWith" text="High">
      <formula>LEFT(AG36,LEN("High"))="High"</formula>
    </cfRule>
    <cfRule type="beginsWith" dxfId="1879" priority="1974" operator="beginsWith" text="Moderate">
      <formula>LEFT(AG36,LEN("Moderate"))="Moderate"</formula>
    </cfRule>
    <cfRule type="beginsWith" dxfId="1878" priority="1975" operator="beginsWith" text="Low">
      <formula>LEFT(AG36,LEN("Low"))="Low"</formula>
    </cfRule>
  </conditionalFormatting>
  <conditionalFormatting sqref="AH36">
    <cfRule type="beginsWith" dxfId="1877" priority="1970" operator="beginsWith" text="High">
      <formula>LEFT(AH36,LEN("High"))="High"</formula>
    </cfRule>
    <cfRule type="beginsWith" dxfId="1876" priority="1971" operator="beginsWith" text="Moderate">
      <formula>LEFT(AH36,LEN("Moderate"))="Moderate"</formula>
    </cfRule>
    <cfRule type="beginsWith" dxfId="1875" priority="1972" operator="beginsWith" text="Low">
      <formula>LEFT(AH36,LEN("Low"))="Low"</formula>
    </cfRule>
  </conditionalFormatting>
  <conditionalFormatting sqref="AG36:AH36">
    <cfRule type="cellIs" dxfId="1874" priority="1965" operator="greaterThan">
      <formula>26</formula>
    </cfRule>
    <cfRule type="cellIs" dxfId="1873" priority="1966" operator="between">
      <formula>12</formula>
      <formula>26</formula>
    </cfRule>
    <cfRule type="cellIs" dxfId="1872" priority="1967" operator="between">
      <formula>4</formula>
      <formula>12</formula>
    </cfRule>
    <cfRule type="cellIs" dxfId="1871" priority="1968" operator="between">
      <formula>1</formula>
      <formula>4</formula>
    </cfRule>
    <cfRule type="cellIs" dxfId="1870" priority="1969" operator="lessThan">
      <formula>1</formula>
    </cfRule>
  </conditionalFormatting>
  <conditionalFormatting sqref="AH36">
    <cfRule type="cellIs" dxfId="1869" priority="1950" operator="between">
      <formula>10000</formula>
      <formula>50000</formula>
    </cfRule>
  </conditionalFormatting>
  <conditionalFormatting sqref="AG37">
    <cfRule type="beginsWith" dxfId="1868" priority="1941" operator="beginsWith" text="High">
      <formula>LEFT(AG37,LEN("High"))="High"</formula>
    </cfRule>
    <cfRule type="beginsWith" dxfId="1867" priority="1942" operator="beginsWith" text="Moderate">
      <formula>LEFT(AG37,LEN("Moderate"))="Moderate"</formula>
    </cfRule>
    <cfRule type="beginsWith" dxfId="1866" priority="1943" operator="beginsWith" text="Low">
      <formula>LEFT(AG37,LEN("Low"))="Low"</formula>
    </cfRule>
  </conditionalFormatting>
  <conditionalFormatting sqref="AH37">
    <cfRule type="beginsWith" dxfId="1865" priority="1938" operator="beginsWith" text="High">
      <formula>LEFT(AH37,LEN("High"))="High"</formula>
    </cfRule>
    <cfRule type="beginsWith" dxfId="1864" priority="1939" operator="beginsWith" text="Moderate">
      <formula>LEFT(AH37,LEN("Moderate"))="Moderate"</formula>
    </cfRule>
    <cfRule type="beginsWith" dxfId="1863" priority="1940" operator="beginsWith" text="Low">
      <formula>LEFT(AH37,LEN("Low"))="Low"</formula>
    </cfRule>
  </conditionalFormatting>
  <conditionalFormatting sqref="AI37">
    <cfRule type="beginsWith" dxfId="1862" priority="1935" operator="beginsWith" text="High">
      <formula>LEFT(AI37,LEN("High"))="High"</formula>
    </cfRule>
    <cfRule type="beginsWith" dxfId="1861" priority="1936" operator="beginsWith" text="Moderate">
      <formula>LEFT(AI37,LEN("Moderate"))="Moderate"</formula>
    </cfRule>
    <cfRule type="beginsWith" dxfId="1860" priority="1937" operator="beginsWith" text="Low">
      <formula>LEFT(AI37,LEN("Low"))="Low"</formula>
    </cfRule>
  </conditionalFormatting>
  <conditionalFormatting sqref="AG37">
    <cfRule type="cellIs" dxfId="1859" priority="1934" operator="lessThan">
      <formula>1</formula>
    </cfRule>
  </conditionalFormatting>
  <conditionalFormatting sqref="AH37">
    <cfRule type="beginsWith" dxfId="1858" priority="1931" operator="beginsWith" text="High">
      <formula>LEFT(AH37,LEN("High"))="High"</formula>
    </cfRule>
    <cfRule type="beginsWith" dxfId="1857" priority="1932" operator="beginsWith" text="Moderate">
      <formula>LEFT(AH37,LEN("Moderate"))="Moderate"</formula>
    </cfRule>
    <cfRule type="beginsWith" dxfId="1856" priority="1933" operator="beginsWith" text="Low">
      <formula>LEFT(AH37,LEN("Low"))="Low"</formula>
    </cfRule>
  </conditionalFormatting>
  <conditionalFormatting sqref="AH37">
    <cfRule type="beginsWith" dxfId="1855" priority="1928" operator="beginsWith" text="High">
      <formula>LEFT(AH37,LEN("High"))="High"</formula>
    </cfRule>
    <cfRule type="beginsWith" dxfId="1854" priority="1929" operator="beginsWith" text="Moderate">
      <formula>LEFT(AH37,LEN("Moderate"))="Moderate"</formula>
    </cfRule>
    <cfRule type="beginsWith" dxfId="1853" priority="1930" operator="beginsWith" text="Low">
      <formula>LEFT(AH37,LEN("Low"))="Low"</formula>
    </cfRule>
  </conditionalFormatting>
  <conditionalFormatting sqref="AH37">
    <cfRule type="beginsWith" dxfId="1852" priority="1925" operator="beginsWith" text="High">
      <formula>LEFT(AH37,LEN("High"))="High"</formula>
    </cfRule>
    <cfRule type="beginsWith" dxfId="1851" priority="1926" operator="beginsWith" text="Moderate">
      <formula>LEFT(AH37,LEN("Moderate"))="Moderate"</formula>
    </cfRule>
    <cfRule type="beginsWith" dxfId="1850" priority="1927" operator="beginsWith" text="Low">
      <formula>LEFT(AH37,LEN("Low"))="Low"</formula>
    </cfRule>
  </conditionalFormatting>
  <conditionalFormatting sqref="AG37">
    <cfRule type="beginsWith" dxfId="1849" priority="1922" operator="beginsWith" text="High">
      <formula>LEFT(AG37,LEN("High"))="High"</formula>
    </cfRule>
    <cfRule type="beginsWith" dxfId="1848" priority="1923" operator="beginsWith" text="Moderate">
      <formula>LEFT(AG37,LEN("Moderate"))="Moderate"</formula>
    </cfRule>
    <cfRule type="beginsWith" dxfId="1847" priority="1924" operator="beginsWith" text="Low">
      <formula>LEFT(AG37,LEN("Low"))="Low"</formula>
    </cfRule>
  </conditionalFormatting>
  <conditionalFormatting sqref="AG37">
    <cfRule type="cellIs" dxfId="1846" priority="1917" operator="greaterThan">
      <formula>26</formula>
    </cfRule>
    <cfRule type="cellIs" dxfId="1845" priority="1918" operator="between">
      <formula>12</formula>
      <formula>26</formula>
    </cfRule>
    <cfRule type="cellIs" dxfId="1844" priority="1919" operator="between">
      <formula>4</formula>
      <formula>12</formula>
    </cfRule>
    <cfRule type="cellIs" dxfId="1843" priority="1920" operator="between">
      <formula>1</formula>
      <formula>4</formula>
    </cfRule>
    <cfRule type="cellIs" dxfId="1842" priority="1921" operator="lessThan">
      <formula>1</formula>
    </cfRule>
  </conditionalFormatting>
  <conditionalFormatting sqref="AG37">
    <cfRule type="cellIs" dxfId="1841" priority="1916" operator="lessThan">
      <formula>1</formula>
    </cfRule>
  </conditionalFormatting>
  <conditionalFormatting sqref="AG37">
    <cfRule type="cellIs" dxfId="1840" priority="1915" operator="lessThan">
      <formula>1</formula>
    </cfRule>
  </conditionalFormatting>
  <conditionalFormatting sqref="AG37:AH37">
    <cfRule type="beginsWith" dxfId="1839" priority="1912" operator="beginsWith" text="High">
      <formula>LEFT(AG37,LEN("High"))="High"</formula>
    </cfRule>
    <cfRule type="beginsWith" dxfId="1838" priority="1913" operator="beginsWith" text="Moderate">
      <formula>LEFT(AG37,LEN("Moderate"))="Moderate"</formula>
    </cfRule>
    <cfRule type="beginsWith" dxfId="1837" priority="1914" operator="beginsWith" text="Low">
      <formula>LEFT(AG37,LEN("Low"))="Low"</formula>
    </cfRule>
  </conditionalFormatting>
  <conditionalFormatting sqref="AG37">
    <cfRule type="beginsWith" dxfId="1836" priority="1909" operator="beginsWith" text="High">
      <formula>LEFT(AG37,LEN("High"))="High"</formula>
    </cfRule>
    <cfRule type="beginsWith" dxfId="1835" priority="1910" operator="beginsWith" text="Moderate">
      <formula>LEFT(AG37,LEN("Moderate"))="Moderate"</formula>
    </cfRule>
    <cfRule type="beginsWith" dxfId="1834" priority="1911" operator="beginsWith" text="Low">
      <formula>LEFT(AG37,LEN("Low"))="Low"</formula>
    </cfRule>
  </conditionalFormatting>
  <conditionalFormatting sqref="AH37">
    <cfRule type="beginsWith" dxfId="1833" priority="1906" operator="beginsWith" text="High">
      <formula>LEFT(AH37,LEN("High"))="High"</formula>
    </cfRule>
    <cfRule type="beginsWith" dxfId="1832" priority="1907" operator="beginsWith" text="Moderate">
      <formula>LEFT(AH37,LEN("Moderate"))="Moderate"</formula>
    </cfRule>
    <cfRule type="beginsWith" dxfId="1831" priority="1908" operator="beginsWith" text="Low">
      <formula>LEFT(AH37,LEN("Low"))="Low"</formula>
    </cfRule>
  </conditionalFormatting>
  <conditionalFormatting sqref="AG37:AH37">
    <cfRule type="cellIs" dxfId="1830" priority="1901" operator="greaterThan">
      <formula>26</formula>
    </cfRule>
    <cfRule type="cellIs" dxfId="1829" priority="1902" operator="between">
      <formula>12</formula>
      <formula>26</formula>
    </cfRule>
    <cfRule type="cellIs" dxfId="1828" priority="1903" operator="between">
      <formula>4</formula>
      <formula>12</formula>
    </cfRule>
    <cfRule type="cellIs" dxfId="1827" priority="1904" operator="between">
      <formula>1</formula>
      <formula>4</formula>
    </cfRule>
    <cfRule type="cellIs" dxfId="1826" priority="1905" operator="lessThan">
      <formula>1</formula>
    </cfRule>
  </conditionalFormatting>
  <conditionalFormatting sqref="AH37">
    <cfRule type="cellIs" dxfId="1825" priority="1886" operator="between">
      <formula>10000</formula>
      <formula>50000</formula>
    </cfRule>
  </conditionalFormatting>
  <conditionalFormatting sqref="AG38">
    <cfRule type="beginsWith" dxfId="1824" priority="1877" operator="beginsWith" text="High">
      <formula>LEFT(AG38,LEN("High"))="High"</formula>
    </cfRule>
    <cfRule type="beginsWith" dxfId="1823" priority="1878" operator="beginsWith" text="Moderate">
      <formula>LEFT(AG38,LEN("Moderate"))="Moderate"</formula>
    </cfRule>
    <cfRule type="beginsWith" dxfId="1822" priority="1879" operator="beginsWith" text="Low">
      <formula>LEFT(AG38,LEN("Low"))="Low"</formula>
    </cfRule>
  </conditionalFormatting>
  <conditionalFormatting sqref="AH38">
    <cfRule type="beginsWith" dxfId="1821" priority="1874" operator="beginsWith" text="High">
      <formula>LEFT(AH38,LEN("High"))="High"</formula>
    </cfRule>
    <cfRule type="beginsWith" dxfId="1820" priority="1875" operator="beginsWith" text="Moderate">
      <formula>LEFT(AH38,LEN("Moderate"))="Moderate"</formula>
    </cfRule>
    <cfRule type="beginsWith" dxfId="1819" priority="1876" operator="beginsWith" text="Low">
      <formula>LEFT(AH38,LEN("Low"))="Low"</formula>
    </cfRule>
  </conditionalFormatting>
  <conditionalFormatting sqref="AI38">
    <cfRule type="beginsWith" dxfId="1818" priority="1871" operator="beginsWith" text="High">
      <formula>LEFT(AI38,LEN("High"))="High"</formula>
    </cfRule>
    <cfRule type="beginsWith" dxfId="1817" priority="1872" operator="beginsWith" text="Moderate">
      <formula>LEFT(AI38,LEN("Moderate"))="Moderate"</formula>
    </cfRule>
    <cfRule type="beginsWith" dxfId="1816" priority="1873" operator="beginsWith" text="Low">
      <formula>LEFT(AI38,LEN("Low"))="Low"</formula>
    </cfRule>
  </conditionalFormatting>
  <conditionalFormatting sqref="AG38">
    <cfRule type="cellIs" dxfId="1815" priority="1870" operator="lessThan">
      <formula>1</formula>
    </cfRule>
  </conditionalFormatting>
  <conditionalFormatting sqref="AH38">
    <cfRule type="beginsWith" dxfId="1814" priority="1867" operator="beginsWith" text="High">
      <formula>LEFT(AH38,LEN("High"))="High"</formula>
    </cfRule>
    <cfRule type="beginsWith" dxfId="1813" priority="1868" operator="beginsWith" text="Moderate">
      <formula>LEFT(AH38,LEN("Moderate"))="Moderate"</formula>
    </cfRule>
    <cfRule type="beginsWith" dxfId="1812" priority="1869" operator="beginsWith" text="Low">
      <formula>LEFT(AH38,LEN("Low"))="Low"</formula>
    </cfRule>
  </conditionalFormatting>
  <conditionalFormatting sqref="AH38">
    <cfRule type="beginsWith" dxfId="1811" priority="1864" operator="beginsWith" text="High">
      <formula>LEFT(AH38,LEN("High"))="High"</formula>
    </cfRule>
    <cfRule type="beginsWith" dxfId="1810" priority="1865" operator="beginsWith" text="Moderate">
      <formula>LEFT(AH38,LEN("Moderate"))="Moderate"</formula>
    </cfRule>
    <cfRule type="beginsWith" dxfId="1809" priority="1866" operator="beginsWith" text="Low">
      <formula>LEFT(AH38,LEN("Low"))="Low"</formula>
    </cfRule>
  </conditionalFormatting>
  <conditionalFormatting sqref="AH38">
    <cfRule type="beginsWith" dxfId="1808" priority="1861" operator="beginsWith" text="High">
      <formula>LEFT(AH38,LEN("High"))="High"</formula>
    </cfRule>
    <cfRule type="beginsWith" dxfId="1807" priority="1862" operator="beginsWith" text="Moderate">
      <formula>LEFT(AH38,LEN("Moderate"))="Moderate"</formula>
    </cfRule>
    <cfRule type="beginsWith" dxfId="1806" priority="1863" operator="beginsWith" text="Low">
      <formula>LEFT(AH38,LEN("Low"))="Low"</formula>
    </cfRule>
  </conditionalFormatting>
  <conditionalFormatting sqref="AG38">
    <cfRule type="beginsWith" dxfId="1805" priority="1858" operator="beginsWith" text="High">
      <formula>LEFT(AG38,LEN("High"))="High"</formula>
    </cfRule>
    <cfRule type="beginsWith" dxfId="1804" priority="1859" operator="beginsWith" text="Moderate">
      <formula>LEFT(AG38,LEN("Moderate"))="Moderate"</formula>
    </cfRule>
    <cfRule type="beginsWith" dxfId="1803" priority="1860" operator="beginsWith" text="Low">
      <formula>LEFT(AG38,LEN("Low"))="Low"</formula>
    </cfRule>
  </conditionalFormatting>
  <conditionalFormatting sqref="AG38">
    <cfRule type="cellIs" dxfId="1802" priority="1853" operator="greaterThan">
      <formula>26</formula>
    </cfRule>
    <cfRule type="cellIs" dxfId="1801" priority="1854" operator="between">
      <formula>12</formula>
      <formula>26</formula>
    </cfRule>
    <cfRule type="cellIs" dxfId="1800" priority="1855" operator="between">
      <formula>4</formula>
      <formula>12</formula>
    </cfRule>
    <cfRule type="cellIs" dxfId="1799" priority="1856" operator="between">
      <formula>1</formula>
      <formula>4</formula>
    </cfRule>
    <cfRule type="cellIs" dxfId="1798" priority="1857" operator="lessThan">
      <formula>1</formula>
    </cfRule>
  </conditionalFormatting>
  <conditionalFormatting sqref="AG38">
    <cfRule type="cellIs" dxfId="1797" priority="1852" operator="lessThan">
      <formula>1</formula>
    </cfRule>
  </conditionalFormatting>
  <conditionalFormatting sqref="AG38">
    <cfRule type="cellIs" dxfId="1796" priority="1851" operator="lessThan">
      <formula>1</formula>
    </cfRule>
  </conditionalFormatting>
  <conditionalFormatting sqref="AG38:AH38">
    <cfRule type="beginsWith" dxfId="1795" priority="1848" operator="beginsWith" text="High">
      <formula>LEFT(AG38,LEN("High"))="High"</formula>
    </cfRule>
    <cfRule type="beginsWith" dxfId="1794" priority="1849" operator="beginsWith" text="Moderate">
      <formula>LEFT(AG38,LEN("Moderate"))="Moderate"</formula>
    </cfRule>
    <cfRule type="beginsWith" dxfId="1793" priority="1850" operator="beginsWith" text="Low">
      <formula>LEFT(AG38,LEN("Low"))="Low"</formula>
    </cfRule>
  </conditionalFormatting>
  <conditionalFormatting sqref="AG38">
    <cfRule type="beginsWith" dxfId="1792" priority="1845" operator="beginsWith" text="High">
      <formula>LEFT(AG38,LEN("High"))="High"</formula>
    </cfRule>
    <cfRule type="beginsWith" dxfId="1791" priority="1846" operator="beginsWith" text="Moderate">
      <formula>LEFT(AG38,LEN("Moderate"))="Moderate"</formula>
    </cfRule>
    <cfRule type="beginsWith" dxfId="1790" priority="1847" operator="beginsWith" text="Low">
      <formula>LEFT(AG38,LEN("Low"))="Low"</formula>
    </cfRule>
  </conditionalFormatting>
  <conditionalFormatting sqref="AH38">
    <cfRule type="beginsWith" dxfId="1789" priority="1842" operator="beginsWith" text="High">
      <formula>LEFT(AH38,LEN("High"))="High"</formula>
    </cfRule>
    <cfRule type="beginsWith" dxfId="1788" priority="1843" operator="beginsWith" text="Moderate">
      <formula>LEFT(AH38,LEN("Moderate"))="Moderate"</formula>
    </cfRule>
    <cfRule type="beginsWith" dxfId="1787" priority="1844" operator="beginsWith" text="Low">
      <formula>LEFT(AH38,LEN("Low"))="Low"</formula>
    </cfRule>
  </conditionalFormatting>
  <conditionalFormatting sqref="AG38:AH38">
    <cfRule type="cellIs" dxfId="1786" priority="1837" operator="greaterThan">
      <formula>26</formula>
    </cfRule>
    <cfRule type="cellIs" dxfId="1785" priority="1838" operator="between">
      <formula>12</formula>
      <formula>26</formula>
    </cfRule>
    <cfRule type="cellIs" dxfId="1784" priority="1839" operator="between">
      <formula>4</formula>
      <formula>12</formula>
    </cfRule>
    <cfRule type="cellIs" dxfId="1783" priority="1840" operator="between">
      <formula>1</formula>
      <formula>4</formula>
    </cfRule>
    <cfRule type="cellIs" dxfId="1782" priority="1841" operator="lessThan">
      <formula>1</formula>
    </cfRule>
  </conditionalFormatting>
  <conditionalFormatting sqref="AH38">
    <cfRule type="cellIs" dxfId="1781" priority="1822" operator="between">
      <formula>10000</formula>
      <formula>50000</formula>
    </cfRule>
  </conditionalFormatting>
  <conditionalFormatting sqref="AG39">
    <cfRule type="beginsWith" dxfId="1780" priority="1813" operator="beginsWith" text="High">
      <formula>LEFT(AG39,LEN("High"))="High"</formula>
    </cfRule>
    <cfRule type="beginsWith" dxfId="1779" priority="1814" operator="beginsWith" text="Moderate">
      <formula>LEFT(AG39,LEN("Moderate"))="Moderate"</formula>
    </cfRule>
    <cfRule type="beginsWith" dxfId="1778" priority="1815" operator="beginsWith" text="Low">
      <formula>LEFT(AG39,LEN("Low"))="Low"</formula>
    </cfRule>
  </conditionalFormatting>
  <conditionalFormatting sqref="AH39">
    <cfRule type="beginsWith" dxfId="1777" priority="1810" operator="beginsWith" text="High">
      <formula>LEFT(AH39,LEN("High"))="High"</formula>
    </cfRule>
    <cfRule type="beginsWith" dxfId="1776" priority="1811" operator="beginsWith" text="Moderate">
      <formula>LEFT(AH39,LEN("Moderate"))="Moderate"</formula>
    </cfRule>
    <cfRule type="beginsWith" dxfId="1775" priority="1812" operator="beginsWith" text="Low">
      <formula>LEFT(AH39,LEN("Low"))="Low"</formula>
    </cfRule>
  </conditionalFormatting>
  <conditionalFormatting sqref="AI39">
    <cfRule type="beginsWith" dxfId="1774" priority="1807" operator="beginsWith" text="High">
      <formula>LEFT(AI39,LEN("High"))="High"</formula>
    </cfRule>
    <cfRule type="beginsWith" dxfId="1773" priority="1808" operator="beginsWith" text="Moderate">
      <formula>LEFT(AI39,LEN("Moderate"))="Moderate"</formula>
    </cfRule>
    <cfRule type="beginsWith" dxfId="1772" priority="1809" operator="beginsWith" text="Low">
      <formula>LEFT(AI39,LEN("Low"))="Low"</formula>
    </cfRule>
  </conditionalFormatting>
  <conditionalFormatting sqref="AG39">
    <cfRule type="cellIs" dxfId="1771" priority="1806" operator="lessThan">
      <formula>1</formula>
    </cfRule>
  </conditionalFormatting>
  <conditionalFormatting sqref="AH39">
    <cfRule type="beginsWith" dxfId="1770" priority="1803" operator="beginsWith" text="High">
      <formula>LEFT(AH39,LEN("High"))="High"</formula>
    </cfRule>
    <cfRule type="beginsWith" dxfId="1769" priority="1804" operator="beginsWith" text="Moderate">
      <formula>LEFT(AH39,LEN("Moderate"))="Moderate"</formula>
    </cfRule>
    <cfRule type="beginsWith" dxfId="1768" priority="1805" operator="beginsWith" text="Low">
      <formula>LEFT(AH39,LEN("Low"))="Low"</formula>
    </cfRule>
  </conditionalFormatting>
  <conditionalFormatting sqref="AH39">
    <cfRule type="beginsWith" dxfId="1767" priority="1800" operator="beginsWith" text="High">
      <formula>LEFT(AH39,LEN("High"))="High"</formula>
    </cfRule>
    <cfRule type="beginsWith" dxfId="1766" priority="1801" operator="beginsWith" text="Moderate">
      <formula>LEFT(AH39,LEN("Moderate"))="Moderate"</formula>
    </cfRule>
    <cfRule type="beginsWith" dxfId="1765" priority="1802" operator="beginsWith" text="Low">
      <formula>LEFT(AH39,LEN("Low"))="Low"</formula>
    </cfRule>
  </conditionalFormatting>
  <conditionalFormatting sqref="AH39">
    <cfRule type="beginsWith" dxfId="1764" priority="1797" operator="beginsWith" text="High">
      <formula>LEFT(AH39,LEN("High"))="High"</formula>
    </cfRule>
    <cfRule type="beginsWith" dxfId="1763" priority="1798" operator="beginsWith" text="Moderate">
      <formula>LEFT(AH39,LEN("Moderate"))="Moderate"</formula>
    </cfRule>
    <cfRule type="beginsWith" dxfId="1762" priority="1799" operator="beginsWith" text="Low">
      <formula>LEFT(AH39,LEN("Low"))="Low"</formula>
    </cfRule>
  </conditionalFormatting>
  <conditionalFormatting sqref="AG39">
    <cfRule type="beginsWith" dxfId="1761" priority="1794" operator="beginsWith" text="High">
      <formula>LEFT(AG39,LEN("High"))="High"</formula>
    </cfRule>
    <cfRule type="beginsWith" dxfId="1760" priority="1795" operator="beginsWith" text="Moderate">
      <formula>LEFT(AG39,LEN("Moderate"))="Moderate"</formula>
    </cfRule>
    <cfRule type="beginsWith" dxfId="1759" priority="1796" operator="beginsWith" text="Low">
      <formula>LEFT(AG39,LEN("Low"))="Low"</formula>
    </cfRule>
  </conditionalFormatting>
  <conditionalFormatting sqref="AG39">
    <cfRule type="cellIs" dxfId="1758" priority="1789" operator="greaterThan">
      <formula>26</formula>
    </cfRule>
    <cfRule type="cellIs" dxfId="1757" priority="1790" operator="between">
      <formula>12</formula>
      <formula>26</formula>
    </cfRule>
    <cfRule type="cellIs" dxfId="1756" priority="1791" operator="between">
      <formula>4</formula>
      <formula>12</formula>
    </cfRule>
    <cfRule type="cellIs" dxfId="1755" priority="1792" operator="between">
      <formula>1</formula>
      <formula>4</formula>
    </cfRule>
    <cfRule type="cellIs" dxfId="1754" priority="1793" operator="lessThan">
      <formula>1</formula>
    </cfRule>
  </conditionalFormatting>
  <conditionalFormatting sqref="AG39">
    <cfRule type="cellIs" dxfId="1753" priority="1788" operator="lessThan">
      <formula>1</formula>
    </cfRule>
  </conditionalFormatting>
  <conditionalFormatting sqref="AG39">
    <cfRule type="cellIs" dxfId="1752" priority="1787" operator="lessThan">
      <formula>1</formula>
    </cfRule>
  </conditionalFormatting>
  <conditionalFormatting sqref="AG39:AH39">
    <cfRule type="beginsWith" dxfId="1751" priority="1784" operator="beginsWith" text="High">
      <formula>LEFT(AG39,LEN("High"))="High"</formula>
    </cfRule>
    <cfRule type="beginsWith" dxfId="1750" priority="1785" operator="beginsWith" text="Moderate">
      <formula>LEFT(AG39,LEN("Moderate"))="Moderate"</formula>
    </cfRule>
    <cfRule type="beginsWith" dxfId="1749" priority="1786" operator="beginsWith" text="Low">
      <formula>LEFT(AG39,LEN("Low"))="Low"</formula>
    </cfRule>
  </conditionalFormatting>
  <conditionalFormatting sqref="AG39">
    <cfRule type="beginsWith" dxfId="1748" priority="1781" operator="beginsWith" text="High">
      <formula>LEFT(AG39,LEN("High"))="High"</formula>
    </cfRule>
    <cfRule type="beginsWith" dxfId="1747" priority="1782" operator="beginsWith" text="Moderate">
      <formula>LEFT(AG39,LEN("Moderate"))="Moderate"</formula>
    </cfRule>
    <cfRule type="beginsWith" dxfId="1746" priority="1783" operator="beginsWith" text="Low">
      <formula>LEFT(AG39,LEN("Low"))="Low"</formula>
    </cfRule>
  </conditionalFormatting>
  <conditionalFormatting sqref="AH39">
    <cfRule type="beginsWith" dxfId="1745" priority="1778" operator="beginsWith" text="High">
      <formula>LEFT(AH39,LEN("High"))="High"</formula>
    </cfRule>
    <cfRule type="beginsWith" dxfId="1744" priority="1779" operator="beginsWith" text="Moderate">
      <formula>LEFT(AH39,LEN("Moderate"))="Moderate"</formula>
    </cfRule>
    <cfRule type="beginsWith" dxfId="1743" priority="1780" operator="beginsWith" text="Low">
      <formula>LEFT(AH39,LEN("Low"))="Low"</formula>
    </cfRule>
  </conditionalFormatting>
  <conditionalFormatting sqref="AG39:AH39">
    <cfRule type="cellIs" dxfId="1742" priority="1773" operator="greaterThan">
      <formula>26</formula>
    </cfRule>
    <cfRule type="cellIs" dxfId="1741" priority="1774" operator="between">
      <formula>12</formula>
      <formula>26</formula>
    </cfRule>
    <cfRule type="cellIs" dxfId="1740" priority="1775" operator="between">
      <formula>4</formula>
      <formula>12</formula>
    </cfRule>
    <cfRule type="cellIs" dxfId="1739" priority="1776" operator="between">
      <formula>1</formula>
      <formula>4</formula>
    </cfRule>
    <cfRule type="cellIs" dxfId="1738" priority="1777" operator="lessThan">
      <formula>1</formula>
    </cfRule>
  </conditionalFormatting>
  <conditionalFormatting sqref="AH39">
    <cfRule type="cellIs" dxfId="1737" priority="1758" operator="between">
      <formula>10000</formula>
      <formula>50000</formula>
    </cfRule>
  </conditionalFormatting>
  <conditionalFormatting sqref="AG40">
    <cfRule type="beginsWith" dxfId="1736" priority="1749" operator="beginsWith" text="High">
      <formula>LEFT(AG40,LEN("High"))="High"</formula>
    </cfRule>
    <cfRule type="beginsWith" dxfId="1735" priority="1750" operator="beginsWith" text="Moderate">
      <formula>LEFT(AG40,LEN("Moderate"))="Moderate"</formula>
    </cfRule>
    <cfRule type="beginsWith" dxfId="1734" priority="1751" operator="beginsWith" text="Low">
      <formula>LEFT(AG40,LEN("Low"))="Low"</formula>
    </cfRule>
  </conditionalFormatting>
  <conditionalFormatting sqref="AH40">
    <cfRule type="beginsWith" dxfId="1733" priority="1746" operator="beginsWith" text="High">
      <formula>LEFT(AH40,LEN("High"))="High"</formula>
    </cfRule>
    <cfRule type="beginsWith" dxfId="1732" priority="1747" operator="beginsWith" text="Moderate">
      <formula>LEFT(AH40,LEN("Moderate"))="Moderate"</formula>
    </cfRule>
    <cfRule type="beginsWith" dxfId="1731" priority="1748" operator="beginsWith" text="Low">
      <formula>LEFT(AH40,LEN("Low"))="Low"</formula>
    </cfRule>
  </conditionalFormatting>
  <conditionalFormatting sqref="AI40">
    <cfRule type="beginsWith" dxfId="1730" priority="1743" operator="beginsWith" text="High">
      <formula>LEFT(AI40,LEN("High"))="High"</formula>
    </cfRule>
    <cfRule type="beginsWith" dxfId="1729" priority="1744" operator="beginsWith" text="Moderate">
      <formula>LEFT(AI40,LEN("Moderate"))="Moderate"</formula>
    </cfRule>
    <cfRule type="beginsWith" dxfId="1728" priority="1745" operator="beginsWith" text="Low">
      <formula>LEFT(AI40,LEN("Low"))="Low"</formula>
    </cfRule>
  </conditionalFormatting>
  <conditionalFormatting sqref="AG40">
    <cfRule type="cellIs" dxfId="1727" priority="1742" operator="lessThan">
      <formula>1</formula>
    </cfRule>
  </conditionalFormatting>
  <conditionalFormatting sqref="AH40">
    <cfRule type="beginsWith" dxfId="1726" priority="1739" operator="beginsWith" text="High">
      <formula>LEFT(AH40,LEN("High"))="High"</formula>
    </cfRule>
    <cfRule type="beginsWith" dxfId="1725" priority="1740" operator="beginsWith" text="Moderate">
      <formula>LEFT(AH40,LEN("Moderate"))="Moderate"</formula>
    </cfRule>
    <cfRule type="beginsWith" dxfId="1724" priority="1741" operator="beginsWith" text="Low">
      <formula>LEFT(AH40,LEN("Low"))="Low"</formula>
    </cfRule>
  </conditionalFormatting>
  <conditionalFormatting sqref="AH40">
    <cfRule type="beginsWith" dxfId="1723" priority="1736" operator="beginsWith" text="High">
      <formula>LEFT(AH40,LEN("High"))="High"</formula>
    </cfRule>
    <cfRule type="beginsWith" dxfId="1722" priority="1737" operator="beginsWith" text="Moderate">
      <formula>LEFT(AH40,LEN("Moderate"))="Moderate"</formula>
    </cfRule>
    <cfRule type="beginsWith" dxfId="1721" priority="1738" operator="beginsWith" text="Low">
      <formula>LEFT(AH40,LEN("Low"))="Low"</formula>
    </cfRule>
  </conditionalFormatting>
  <conditionalFormatting sqref="AH40">
    <cfRule type="beginsWith" dxfId="1720" priority="1733" operator="beginsWith" text="High">
      <formula>LEFT(AH40,LEN("High"))="High"</formula>
    </cfRule>
    <cfRule type="beginsWith" dxfId="1719" priority="1734" operator="beginsWith" text="Moderate">
      <formula>LEFT(AH40,LEN("Moderate"))="Moderate"</formula>
    </cfRule>
    <cfRule type="beginsWith" dxfId="1718" priority="1735" operator="beginsWith" text="Low">
      <formula>LEFT(AH40,LEN("Low"))="Low"</formula>
    </cfRule>
  </conditionalFormatting>
  <conditionalFormatting sqref="AG40">
    <cfRule type="beginsWith" dxfId="1717" priority="1730" operator="beginsWith" text="High">
      <formula>LEFT(AG40,LEN("High"))="High"</formula>
    </cfRule>
    <cfRule type="beginsWith" dxfId="1716" priority="1731" operator="beginsWith" text="Moderate">
      <formula>LEFT(AG40,LEN("Moderate"))="Moderate"</formula>
    </cfRule>
    <cfRule type="beginsWith" dxfId="1715" priority="1732" operator="beginsWith" text="Low">
      <formula>LEFT(AG40,LEN("Low"))="Low"</formula>
    </cfRule>
  </conditionalFormatting>
  <conditionalFormatting sqref="AG40">
    <cfRule type="cellIs" dxfId="1714" priority="1725" operator="greaterThan">
      <formula>26</formula>
    </cfRule>
    <cfRule type="cellIs" dxfId="1713" priority="1726" operator="between">
      <formula>12</formula>
      <formula>26</formula>
    </cfRule>
    <cfRule type="cellIs" dxfId="1712" priority="1727" operator="between">
      <formula>4</formula>
      <formula>12</formula>
    </cfRule>
    <cfRule type="cellIs" dxfId="1711" priority="1728" operator="between">
      <formula>1</formula>
      <formula>4</formula>
    </cfRule>
    <cfRule type="cellIs" dxfId="1710" priority="1729" operator="lessThan">
      <formula>1</formula>
    </cfRule>
  </conditionalFormatting>
  <conditionalFormatting sqref="AG40">
    <cfRule type="cellIs" dxfId="1709" priority="1724" operator="lessThan">
      <formula>1</formula>
    </cfRule>
  </conditionalFormatting>
  <conditionalFormatting sqref="AG40">
    <cfRule type="cellIs" dxfId="1708" priority="1723" operator="lessThan">
      <formula>1</formula>
    </cfRule>
  </conditionalFormatting>
  <conditionalFormatting sqref="AG40:AH40">
    <cfRule type="beginsWith" dxfId="1707" priority="1720" operator="beginsWith" text="High">
      <formula>LEFT(AG40,LEN("High"))="High"</formula>
    </cfRule>
    <cfRule type="beginsWith" dxfId="1706" priority="1721" operator="beginsWith" text="Moderate">
      <formula>LEFT(AG40,LEN("Moderate"))="Moderate"</formula>
    </cfRule>
    <cfRule type="beginsWith" dxfId="1705" priority="1722" operator="beginsWith" text="Low">
      <formula>LEFT(AG40,LEN("Low"))="Low"</formula>
    </cfRule>
  </conditionalFormatting>
  <conditionalFormatting sqref="AG40">
    <cfRule type="beginsWith" dxfId="1704" priority="1717" operator="beginsWith" text="High">
      <formula>LEFT(AG40,LEN("High"))="High"</formula>
    </cfRule>
    <cfRule type="beginsWith" dxfId="1703" priority="1718" operator="beginsWith" text="Moderate">
      <formula>LEFT(AG40,LEN("Moderate"))="Moderate"</formula>
    </cfRule>
    <cfRule type="beginsWith" dxfId="1702" priority="1719" operator="beginsWith" text="Low">
      <formula>LEFT(AG40,LEN("Low"))="Low"</formula>
    </cfRule>
  </conditionalFormatting>
  <conditionalFormatting sqref="AH40">
    <cfRule type="beginsWith" dxfId="1701" priority="1714" operator="beginsWith" text="High">
      <formula>LEFT(AH40,LEN("High"))="High"</formula>
    </cfRule>
    <cfRule type="beginsWith" dxfId="1700" priority="1715" operator="beginsWith" text="Moderate">
      <formula>LEFT(AH40,LEN("Moderate"))="Moderate"</formula>
    </cfRule>
    <cfRule type="beginsWith" dxfId="1699" priority="1716" operator="beginsWith" text="Low">
      <formula>LEFT(AH40,LEN("Low"))="Low"</formula>
    </cfRule>
  </conditionalFormatting>
  <conditionalFormatting sqref="AG40:AH40">
    <cfRule type="cellIs" dxfId="1698" priority="1709" operator="greaterThan">
      <formula>26</formula>
    </cfRule>
    <cfRule type="cellIs" dxfId="1697" priority="1710" operator="between">
      <formula>12</formula>
      <formula>26</formula>
    </cfRule>
    <cfRule type="cellIs" dxfId="1696" priority="1711" operator="between">
      <formula>4</formula>
      <formula>12</formula>
    </cfRule>
    <cfRule type="cellIs" dxfId="1695" priority="1712" operator="between">
      <formula>1</formula>
      <formula>4</formula>
    </cfRule>
    <cfRule type="cellIs" dxfId="1694" priority="1713" operator="lessThan">
      <formula>1</formula>
    </cfRule>
  </conditionalFormatting>
  <conditionalFormatting sqref="AH40">
    <cfRule type="cellIs" dxfId="1693" priority="1694" operator="between">
      <formula>10000</formula>
      <formula>50000</formula>
    </cfRule>
  </conditionalFormatting>
  <conditionalFormatting sqref="AG41:AH41">
    <cfRule type="beginsWith" dxfId="1692" priority="1685" operator="beginsWith" text="High">
      <formula>LEFT(AG41,LEN("High"))="High"</formula>
    </cfRule>
    <cfRule type="beginsWith" dxfId="1691" priority="1686" operator="beginsWith" text="Moderate">
      <formula>LEFT(AG41,LEN("Moderate"))="Moderate"</formula>
    </cfRule>
    <cfRule type="beginsWith" dxfId="1690" priority="1687" operator="beginsWith" text="Low">
      <formula>LEFT(AG41,LEN("Low"))="Low"</formula>
    </cfRule>
  </conditionalFormatting>
  <conditionalFormatting sqref="AI41">
    <cfRule type="beginsWith" dxfId="1689" priority="1682" operator="beginsWith" text="High">
      <formula>LEFT(AI41,LEN("High"))="High"</formula>
    </cfRule>
    <cfRule type="beginsWith" dxfId="1688" priority="1683" operator="beginsWith" text="Moderate">
      <formula>LEFT(AI41,LEN("Moderate"))="Moderate"</formula>
    </cfRule>
    <cfRule type="beginsWith" dxfId="1687" priority="1684" operator="beginsWith" text="Low">
      <formula>LEFT(AI41,LEN("Low"))="Low"</formula>
    </cfRule>
  </conditionalFormatting>
  <conditionalFormatting sqref="AG41">
    <cfRule type="beginsWith" dxfId="1686" priority="1679" operator="beginsWith" text="High">
      <formula>LEFT(AG41,LEN("High"))="High"</formula>
    </cfRule>
    <cfRule type="beginsWith" dxfId="1685" priority="1680" operator="beginsWith" text="Moderate">
      <formula>LEFT(AG41,LEN("Moderate"))="Moderate"</formula>
    </cfRule>
    <cfRule type="beginsWith" dxfId="1684" priority="1681" operator="beginsWith" text="Low">
      <formula>LEFT(AG41,LEN("Low"))="Low"</formula>
    </cfRule>
  </conditionalFormatting>
  <conditionalFormatting sqref="AH41">
    <cfRule type="beginsWith" dxfId="1683" priority="1676" operator="beginsWith" text="High">
      <formula>LEFT(AH41,LEN("High"))="High"</formula>
    </cfRule>
    <cfRule type="beginsWith" dxfId="1682" priority="1677" operator="beginsWith" text="Moderate">
      <formula>LEFT(AH41,LEN("Moderate"))="Moderate"</formula>
    </cfRule>
    <cfRule type="beginsWith" dxfId="1681" priority="1678" operator="beginsWith" text="Low">
      <formula>LEFT(AH41,LEN("Low"))="Low"</formula>
    </cfRule>
  </conditionalFormatting>
  <conditionalFormatting sqref="AI41">
    <cfRule type="beginsWith" dxfId="1680" priority="1673" operator="beginsWith" text="High">
      <formula>LEFT(AI41,LEN("High"))="High"</formula>
    </cfRule>
    <cfRule type="beginsWith" dxfId="1679" priority="1674" operator="beginsWith" text="Moderate">
      <formula>LEFT(AI41,LEN("Moderate"))="Moderate"</formula>
    </cfRule>
    <cfRule type="beginsWith" dxfId="1678" priority="1675" operator="beginsWith" text="Low">
      <formula>LEFT(AI41,LEN("Low"))="Low"</formula>
    </cfRule>
  </conditionalFormatting>
  <conditionalFormatting sqref="AG41">
    <cfRule type="cellIs" dxfId="1677" priority="1672" operator="lessThan">
      <formula>1</formula>
    </cfRule>
  </conditionalFormatting>
  <conditionalFormatting sqref="AH41">
    <cfRule type="beginsWith" dxfId="1676" priority="1669" operator="beginsWith" text="High">
      <formula>LEFT(AH41,LEN("High"))="High"</formula>
    </cfRule>
    <cfRule type="beginsWith" dxfId="1675" priority="1670" operator="beginsWith" text="Moderate">
      <formula>LEFT(AH41,LEN("Moderate"))="Moderate"</formula>
    </cfRule>
    <cfRule type="beginsWith" dxfId="1674" priority="1671" operator="beginsWith" text="Low">
      <formula>LEFT(AH41,LEN("Low"))="Low"</formula>
    </cfRule>
  </conditionalFormatting>
  <conditionalFormatting sqref="AH41">
    <cfRule type="beginsWith" dxfId="1673" priority="1666" operator="beginsWith" text="High">
      <formula>LEFT(AH41,LEN("High"))="High"</formula>
    </cfRule>
    <cfRule type="beginsWith" dxfId="1672" priority="1667" operator="beginsWith" text="Moderate">
      <formula>LEFT(AH41,LEN("Moderate"))="Moderate"</formula>
    </cfRule>
    <cfRule type="beginsWith" dxfId="1671" priority="1668" operator="beginsWith" text="Low">
      <formula>LEFT(AH41,LEN("Low"))="Low"</formula>
    </cfRule>
  </conditionalFormatting>
  <conditionalFormatting sqref="AH41">
    <cfRule type="beginsWith" dxfId="1670" priority="1663" operator="beginsWith" text="High">
      <formula>LEFT(AH41,LEN("High"))="High"</formula>
    </cfRule>
    <cfRule type="beginsWith" dxfId="1669" priority="1664" operator="beginsWith" text="Moderate">
      <formula>LEFT(AH41,LEN("Moderate"))="Moderate"</formula>
    </cfRule>
    <cfRule type="beginsWith" dxfId="1668" priority="1665" operator="beginsWith" text="Low">
      <formula>LEFT(AH41,LEN("Low"))="Low"</formula>
    </cfRule>
  </conditionalFormatting>
  <conditionalFormatting sqref="AG41">
    <cfRule type="beginsWith" dxfId="1667" priority="1660" operator="beginsWith" text="High">
      <formula>LEFT(AG41,LEN("High"))="High"</formula>
    </cfRule>
    <cfRule type="beginsWith" dxfId="1666" priority="1661" operator="beginsWith" text="Moderate">
      <formula>LEFT(AG41,LEN("Moderate"))="Moderate"</formula>
    </cfRule>
    <cfRule type="beginsWith" dxfId="1665" priority="1662" operator="beginsWith" text="Low">
      <formula>LEFT(AG41,LEN("Low"))="Low"</formula>
    </cfRule>
  </conditionalFormatting>
  <conditionalFormatting sqref="AG41">
    <cfRule type="cellIs" dxfId="1664" priority="1655" operator="greaterThan">
      <formula>26</formula>
    </cfRule>
    <cfRule type="cellIs" dxfId="1663" priority="1656" operator="between">
      <formula>12</formula>
      <formula>26</formula>
    </cfRule>
    <cfRule type="cellIs" dxfId="1662" priority="1657" operator="between">
      <formula>4</formula>
      <formula>12</formula>
    </cfRule>
    <cfRule type="cellIs" dxfId="1661" priority="1658" operator="between">
      <formula>1</formula>
      <formula>4</formula>
    </cfRule>
    <cfRule type="cellIs" dxfId="1660" priority="1659" operator="lessThan">
      <formula>1</formula>
    </cfRule>
  </conditionalFormatting>
  <conditionalFormatting sqref="AG41">
    <cfRule type="cellIs" dxfId="1659" priority="1654" operator="lessThan">
      <formula>1</formula>
    </cfRule>
  </conditionalFormatting>
  <conditionalFormatting sqref="AG41">
    <cfRule type="cellIs" dxfId="1658" priority="1653" operator="lessThan">
      <formula>1</formula>
    </cfRule>
  </conditionalFormatting>
  <conditionalFormatting sqref="AG41:AH41">
    <cfRule type="beginsWith" dxfId="1657" priority="1650" operator="beginsWith" text="High">
      <formula>LEFT(AG41,LEN("High"))="High"</formula>
    </cfRule>
    <cfRule type="beginsWith" dxfId="1656" priority="1651" operator="beginsWith" text="Moderate">
      <formula>LEFT(AG41,LEN("Moderate"))="Moderate"</formula>
    </cfRule>
    <cfRule type="beginsWith" dxfId="1655" priority="1652" operator="beginsWith" text="Low">
      <formula>LEFT(AG41,LEN("Low"))="Low"</formula>
    </cfRule>
  </conditionalFormatting>
  <conditionalFormatting sqref="AG41">
    <cfRule type="beginsWith" dxfId="1654" priority="1647" operator="beginsWith" text="High">
      <formula>LEFT(AG41,LEN("High"))="High"</formula>
    </cfRule>
    <cfRule type="beginsWith" dxfId="1653" priority="1648" operator="beginsWith" text="Moderate">
      <formula>LEFT(AG41,LEN("Moderate"))="Moderate"</formula>
    </cfRule>
    <cfRule type="beginsWith" dxfId="1652" priority="1649" operator="beginsWith" text="Low">
      <formula>LEFT(AG41,LEN("Low"))="Low"</formula>
    </cfRule>
  </conditionalFormatting>
  <conditionalFormatting sqref="AH41">
    <cfRule type="beginsWith" dxfId="1651" priority="1644" operator="beginsWith" text="High">
      <formula>LEFT(AH41,LEN("High"))="High"</formula>
    </cfRule>
    <cfRule type="beginsWith" dxfId="1650" priority="1645" operator="beginsWith" text="Moderate">
      <formula>LEFT(AH41,LEN("Moderate"))="Moderate"</formula>
    </cfRule>
    <cfRule type="beginsWith" dxfId="1649" priority="1646" operator="beginsWith" text="Low">
      <formula>LEFT(AH41,LEN("Low"))="Low"</formula>
    </cfRule>
  </conditionalFormatting>
  <conditionalFormatting sqref="AG41:AH41">
    <cfRule type="cellIs" dxfId="1648" priority="1639" operator="greaterThan">
      <formula>26</formula>
    </cfRule>
    <cfRule type="cellIs" dxfId="1647" priority="1640" operator="between">
      <formula>12</formula>
      <formula>26</formula>
    </cfRule>
    <cfRule type="cellIs" dxfId="1646" priority="1641" operator="between">
      <formula>4</formula>
      <formula>12</formula>
    </cfRule>
    <cfRule type="cellIs" dxfId="1645" priority="1642" operator="between">
      <formula>1</formula>
      <formula>4</formula>
    </cfRule>
    <cfRule type="cellIs" dxfId="1644" priority="1643" operator="lessThan">
      <formula>1</formula>
    </cfRule>
  </conditionalFormatting>
  <conditionalFormatting sqref="AH41">
    <cfRule type="cellIs" dxfId="1643" priority="1624" operator="between">
      <formula>10000</formula>
      <formula>50000</formula>
    </cfRule>
  </conditionalFormatting>
  <conditionalFormatting sqref="AG42:AH42">
    <cfRule type="beginsWith" dxfId="1642" priority="1615" operator="beginsWith" text="High">
      <formula>LEFT(AG42,LEN("High"))="High"</formula>
    </cfRule>
    <cfRule type="beginsWith" dxfId="1641" priority="1616" operator="beginsWith" text="Moderate">
      <formula>LEFT(AG42,LEN("Moderate"))="Moderate"</formula>
    </cfRule>
    <cfRule type="beginsWith" dxfId="1640" priority="1617" operator="beginsWith" text="Low">
      <formula>LEFT(AG42,LEN("Low"))="Low"</formula>
    </cfRule>
  </conditionalFormatting>
  <conditionalFormatting sqref="AI42">
    <cfRule type="beginsWith" dxfId="1639" priority="1612" operator="beginsWith" text="High">
      <formula>LEFT(AI42,LEN("High"))="High"</formula>
    </cfRule>
    <cfRule type="beginsWith" dxfId="1638" priority="1613" operator="beginsWith" text="Moderate">
      <formula>LEFT(AI42,LEN("Moderate"))="Moderate"</formula>
    </cfRule>
    <cfRule type="beginsWith" dxfId="1637" priority="1614" operator="beginsWith" text="Low">
      <formula>LEFT(AI42,LEN("Low"))="Low"</formula>
    </cfRule>
  </conditionalFormatting>
  <conditionalFormatting sqref="AG42">
    <cfRule type="beginsWith" dxfId="1636" priority="1609" operator="beginsWith" text="High">
      <formula>LEFT(AG42,LEN("High"))="High"</formula>
    </cfRule>
    <cfRule type="beginsWith" dxfId="1635" priority="1610" operator="beginsWith" text="Moderate">
      <formula>LEFT(AG42,LEN("Moderate"))="Moderate"</formula>
    </cfRule>
    <cfRule type="beginsWith" dxfId="1634" priority="1611" operator="beginsWith" text="Low">
      <formula>LEFT(AG42,LEN("Low"))="Low"</formula>
    </cfRule>
  </conditionalFormatting>
  <conditionalFormatting sqref="AH42">
    <cfRule type="beginsWith" dxfId="1633" priority="1606" operator="beginsWith" text="High">
      <formula>LEFT(AH42,LEN("High"))="High"</formula>
    </cfRule>
    <cfRule type="beginsWith" dxfId="1632" priority="1607" operator="beginsWith" text="Moderate">
      <formula>LEFT(AH42,LEN("Moderate"))="Moderate"</formula>
    </cfRule>
    <cfRule type="beginsWith" dxfId="1631" priority="1608" operator="beginsWith" text="Low">
      <formula>LEFT(AH42,LEN("Low"))="Low"</formula>
    </cfRule>
  </conditionalFormatting>
  <conditionalFormatting sqref="AI42">
    <cfRule type="beginsWith" dxfId="1630" priority="1603" operator="beginsWith" text="High">
      <formula>LEFT(AI42,LEN("High"))="High"</formula>
    </cfRule>
    <cfRule type="beginsWith" dxfId="1629" priority="1604" operator="beginsWith" text="Moderate">
      <formula>LEFT(AI42,LEN("Moderate"))="Moderate"</formula>
    </cfRule>
    <cfRule type="beginsWith" dxfId="1628" priority="1605" operator="beginsWith" text="Low">
      <formula>LEFT(AI42,LEN("Low"))="Low"</formula>
    </cfRule>
  </conditionalFormatting>
  <conditionalFormatting sqref="AG42">
    <cfRule type="cellIs" dxfId="1627" priority="1602" operator="lessThan">
      <formula>1</formula>
    </cfRule>
  </conditionalFormatting>
  <conditionalFormatting sqref="AH42">
    <cfRule type="beginsWith" dxfId="1626" priority="1599" operator="beginsWith" text="High">
      <formula>LEFT(AH42,LEN("High"))="High"</formula>
    </cfRule>
    <cfRule type="beginsWith" dxfId="1625" priority="1600" operator="beginsWith" text="Moderate">
      <formula>LEFT(AH42,LEN("Moderate"))="Moderate"</formula>
    </cfRule>
    <cfRule type="beginsWith" dxfId="1624" priority="1601" operator="beginsWith" text="Low">
      <formula>LEFT(AH42,LEN("Low"))="Low"</formula>
    </cfRule>
  </conditionalFormatting>
  <conditionalFormatting sqref="AH42">
    <cfRule type="beginsWith" dxfId="1623" priority="1596" operator="beginsWith" text="High">
      <formula>LEFT(AH42,LEN("High"))="High"</formula>
    </cfRule>
    <cfRule type="beginsWith" dxfId="1622" priority="1597" operator="beginsWith" text="Moderate">
      <formula>LEFT(AH42,LEN("Moderate"))="Moderate"</formula>
    </cfRule>
    <cfRule type="beginsWith" dxfId="1621" priority="1598" operator="beginsWith" text="Low">
      <formula>LEFT(AH42,LEN("Low"))="Low"</formula>
    </cfRule>
  </conditionalFormatting>
  <conditionalFormatting sqref="AH42">
    <cfRule type="beginsWith" dxfId="1620" priority="1593" operator="beginsWith" text="High">
      <formula>LEFT(AH42,LEN("High"))="High"</formula>
    </cfRule>
    <cfRule type="beginsWith" dxfId="1619" priority="1594" operator="beginsWith" text="Moderate">
      <formula>LEFT(AH42,LEN("Moderate"))="Moderate"</formula>
    </cfRule>
    <cfRule type="beginsWith" dxfId="1618" priority="1595" operator="beginsWith" text="Low">
      <formula>LEFT(AH42,LEN("Low"))="Low"</formula>
    </cfRule>
  </conditionalFormatting>
  <conditionalFormatting sqref="AG42">
    <cfRule type="beginsWith" dxfId="1617" priority="1590" operator="beginsWith" text="High">
      <formula>LEFT(AG42,LEN("High"))="High"</formula>
    </cfRule>
    <cfRule type="beginsWith" dxfId="1616" priority="1591" operator="beginsWith" text="Moderate">
      <formula>LEFT(AG42,LEN("Moderate"))="Moderate"</formula>
    </cfRule>
    <cfRule type="beginsWith" dxfId="1615" priority="1592" operator="beginsWith" text="Low">
      <formula>LEFT(AG42,LEN("Low"))="Low"</formula>
    </cfRule>
  </conditionalFormatting>
  <conditionalFormatting sqref="AG42">
    <cfRule type="cellIs" dxfId="1614" priority="1585" operator="greaterThan">
      <formula>26</formula>
    </cfRule>
    <cfRule type="cellIs" dxfId="1613" priority="1586" operator="between">
      <formula>12</formula>
      <formula>26</formula>
    </cfRule>
    <cfRule type="cellIs" dxfId="1612" priority="1587" operator="between">
      <formula>4</formula>
      <formula>12</formula>
    </cfRule>
    <cfRule type="cellIs" dxfId="1611" priority="1588" operator="between">
      <formula>1</formula>
      <formula>4</formula>
    </cfRule>
    <cfRule type="cellIs" dxfId="1610" priority="1589" operator="lessThan">
      <formula>1</formula>
    </cfRule>
  </conditionalFormatting>
  <conditionalFormatting sqref="AG42">
    <cfRule type="cellIs" dxfId="1609" priority="1584" operator="lessThan">
      <formula>1</formula>
    </cfRule>
  </conditionalFormatting>
  <conditionalFormatting sqref="AG42">
    <cfRule type="cellIs" dxfId="1608" priority="1583" operator="lessThan">
      <formula>1</formula>
    </cfRule>
  </conditionalFormatting>
  <conditionalFormatting sqref="AG42:AH42">
    <cfRule type="beginsWith" dxfId="1607" priority="1580" operator="beginsWith" text="High">
      <formula>LEFT(AG42,LEN("High"))="High"</formula>
    </cfRule>
    <cfRule type="beginsWith" dxfId="1606" priority="1581" operator="beginsWith" text="Moderate">
      <formula>LEFT(AG42,LEN("Moderate"))="Moderate"</formula>
    </cfRule>
    <cfRule type="beginsWith" dxfId="1605" priority="1582" operator="beginsWith" text="Low">
      <formula>LEFT(AG42,LEN("Low"))="Low"</formula>
    </cfRule>
  </conditionalFormatting>
  <conditionalFormatting sqref="AG42">
    <cfRule type="beginsWith" dxfId="1604" priority="1577" operator="beginsWith" text="High">
      <formula>LEFT(AG42,LEN("High"))="High"</formula>
    </cfRule>
    <cfRule type="beginsWith" dxfId="1603" priority="1578" operator="beginsWith" text="Moderate">
      <formula>LEFT(AG42,LEN("Moderate"))="Moderate"</formula>
    </cfRule>
    <cfRule type="beginsWith" dxfId="1602" priority="1579" operator="beginsWith" text="Low">
      <formula>LEFT(AG42,LEN("Low"))="Low"</formula>
    </cfRule>
  </conditionalFormatting>
  <conditionalFormatting sqref="AH42">
    <cfRule type="beginsWith" dxfId="1601" priority="1574" operator="beginsWith" text="High">
      <formula>LEFT(AH42,LEN("High"))="High"</formula>
    </cfRule>
    <cfRule type="beginsWith" dxfId="1600" priority="1575" operator="beginsWith" text="Moderate">
      <formula>LEFT(AH42,LEN("Moderate"))="Moderate"</formula>
    </cfRule>
    <cfRule type="beginsWith" dxfId="1599" priority="1576" operator="beginsWith" text="Low">
      <formula>LEFT(AH42,LEN("Low"))="Low"</formula>
    </cfRule>
  </conditionalFormatting>
  <conditionalFormatting sqref="AG42:AH42">
    <cfRule type="cellIs" dxfId="1598" priority="1569" operator="greaterThan">
      <formula>26</formula>
    </cfRule>
    <cfRule type="cellIs" dxfId="1597" priority="1570" operator="between">
      <formula>12</formula>
      <formula>26</formula>
    </cfRule>
    <cfRule type="cellIs" dxfId="1596" priority="1571" operator="between">
      <formula>4</formula>
      <formula>12</formula>
    </cfRule>
    <cfRule type="cellIs" dxfId="1595" priority="1572" operator="between">
      <formula>1</formula>
      <formula>4</formula>
    </cfRule>
    <cfRule type="cellIs" dxfId="1594" priority="1573" operator="lessThan">
      <formula>1</formula>
    </cfRule>
  </conditionalFormatting>
  <conditionalFormatting sqref="AH42">
    <cfRule type="cellIs" dxfId="1593" priority="1554" operator="between">
      <formula>10000</formula>
      <formula>50000</formula>
    </cfRule>
  </conditionalFormatting>
  <conditionalFormatting sqref="AG43:AH43">
    <cfRule type="beginsWith" dxfId="1592" priority="1545" operator="beginsWith" text="High">
      <formula>LEFT(AG43,LEN("High"))="High"</formula>
    </cfRule>
    <cfRule type="beginsWith" dxfId="1591" priority="1546" operator="beginsWith" text="Moderate">
      <formula>LEFT(AG43,LEN("Moderate"))="Moderate"</formula>
    </cfRule>
    <cfRule type="beginsWith" dxfId="1590" priority="1547" operator="beginsWith" text="Low">
      <formula>LEFT(AG43,LEN("Low"))="Low"</formula>
    </cfRule>
  </conditionalFormatting>
  <conditionalFormatting sqref="AI43">
    <cfRule type="beginsWith" dxfId="1589" priority="1542" operator="beginsWith" text="High">
      <formula>LEFT(AI43,LEN("High"))="High"</formula>
    </cfRule>
    <cfRule type="beginsWith" dxfId="1588" priority="1543" operator="beginsWith" text="Moderate">
      <formula>LEFT(AI43,LEN("Moderate"))="Moderate"</formula>
    </cfRule>
    <cfRule type="beginsWith" dxfId="1587" priority="1544" operator="beginsWith" text="Low">
      <formula>LEFT(AI43,LEN("Low"))="Low"</formula>
    </cfRule>
  </conditionalFormatting>
  <conditionalFormatting sqref="AG43">
    <cfRule type="beginsWith" dxfId="1586" priority="1539" operator="beginsWith" text="High">
      <formula>LEFT(AG43,LEN("High"))="High"</formula>
    </cfRule>
    <cfRule type="beginsWith" dxfId="1585" priority="1540" operator="beginsWith" text="Moderate">
      <formula>LEFT(AG43,LEN("Moderate"))="Moderate"</formula>
    </cfRule>
    <cfRule type="beginsWith" dxfId="1584" priority="1541" operator="beginsWith" text="Low">
      <formula>LEFT(AG43,LEN("Low"))="Low"</formula>
    </cfRule>
  </conditionalFormatting>
  <conditionalFormatting sqref="AH43">
    <cfRule type="beginsWith" dxfId="1583" priority="1536" operator="beginsWith" text="High">
      <formula>LEFT(AH43,LEN("High"))="High"</formula>
    </cfRule>
    <cfRule type="beginsWith" dxfId="1582" priority="1537" operator="beginsWith" text="Moderate">
      <formula>LEFT(AH43,LEN("Moderate"))="Moderate"</formula>
    </cfRule>
    <cfRule type="beginsWith" dxfId="1581" priority="1538" operator="beginsWith" text="Low">
      <formula>LEFT(AH43,LEN("Low"))="Low"</formula>
    </cfRule>
  </conditionalFormatting>
  <conditionalFormatting sqref="AI43">
    <cfRule type="beginsWith" dxfId="1580" priority="1533" operator="beginsWith" text="High">
      <formula>LEFT(AI43,LEN("High"))="High"</formula>
    </cfRule>
    <cfRule type="beginsWith" dxfId="1579" priority="1534" operator="beginsWith" text="Moderate">
      <formula>LEFT(AI43,LEN("Moderate"))="Moderate"</formula>
    </cfRule>
    <cfRule type="beginsWith" dxfId="1578" priority="1535" operator="beginsWith" text="Low">
      <formula>LEFT(AI43,LEN("Low"))="Low"</formula>
    </cfRule>
  </conditionalFormatting>
  <conditionalFormatting sqref="AG43">
    <cfRule type="cellIs" dxfId="1577" priority="1532" operator="lessThan">
      <formula>1</formula>
    </cfRule>
  </conditionalFormatting>
  <conditionalFormatting sqref="AH43">
    <cfRule type="beginsWith" dxfId="1576" priority="1529" operator="beginsWith" text="High">
      <formula>LEFT(AH43,LEN("High"))="High"</formula>
    </cfRule>
    <cfRule type="beginsWith" dxfId="1575" priority="1530" operator="beginsWith" text="Moderate">
      <formula>LEFT(AH43,LEN("Moderate"))="Moderate"</formula>
    </cfRule>
    <cfRule type="beginsWith" dxfId="1574" priority="1531" operator="beginsWith" text="Low">
      <formula>LEFT(AH43,LEN("Low"))="Low"</formula>
    </cfRule>
  </conditionalFormatting>
  <conditionalFormatting sqref="AH43">
    <cfRule type="beginsWith" dxfId="1573" priority="1526" operator="beginsWith" text="High">
      <formula>LEFT(AH43,LEN("High"))="High"</formula>
    </cfRule>
    <cfRule type="beginsWith" dxfId="1572" priority="1527" operator="beginsWith" text="Moderate">
      <formula>LEFT(AH43,LEN("Moderate"))="Moderate"</formula>
    </cfRule>
    <cfRule type="beginsWith" dxfId="1571" priority="1528" operator="beginsWith" text="Low">
      <formula>LEFT(AH43,LEN("Low"))="Low"</formula>
    </cfRule>
  </conditionalFormatting>
  <conditionalFormatting sqref="AH43">
    <cfRule type="beginsWith" dxfId="1570" priority="1523" operator="beginsWith" text="High">
      <formula>LEFT(AH43,LEN("High"))="High"</formula>
    </cfRule>
    <cfRule type="beginsWith" dxfId="1569" priority="1524" operator="beginsWith" text="Moderate">
      <formula>LEFT(AH43,LEN("Moderate"))="Moderate"</formula>
    </cfRule>
    <cfRule type="beginsWith" dxfId="1568" priority="1525" operator="beginsWith" text="Low">
      <formula>LEFT(AH43,LEN("Low"))="Low"</formula>
    </cfRule>
  </conditionalFormatting>
  <conditionalFormatting sqref="AG43">
    <cfRule type="beginsWith" dxfId="1567" priority="1520" operator="beginsWith" text="High">
      <formula>LEFT(AG43,LEN("High"))="High"</formula>
    </cfRule>
    <cfRule type="beginsWith" dxfId="1566" priority="1521" operator="beginsWith" text="Moderate">
      <formula>LEFT(AG43,LEN("Moderate"))="Moderate"</formula>
    </cfRule>
    <cfRule type="beginsWith" dxfId="1565" priority="1522" operator="beginsWith" text="Low">
      <formula>LEFT(AG43,LEN("Low"))="Low"</formula>
    </cfRule>
  </conditionalFormatting>
  <conditionalFormatting sqref="AG43">
    <cfRule type="cellIs" dxfId="1564" priority="1515" operator="greaterThan">
      <formula>26</formula>
    </cfRule>
    <cfRule type="cellIs" dxfId="1563" priority="1516" operator="between">
      <formula>12</formula>
      <formula>26</formula>
    </cfRule>
    <cfRule type="cellIs" dxfId="1562" priority="1517" operator="between">
      <formula>4</formula>
      <formula>12</formula>
    </cfRule>
    <cfRule type="cellIs" dxfId="1561" priority="1518" operator="between">
      <formula>1</formula>
      <formula>4</formula>
    </cfRule>
    <cfRule type="cellIs" dxfId="1560" priority="1519" operator="lessThan">
      <formula>1</formula>
    </cfRule>
  </conditionalFormatting>
  <conditionalFormatting sqref="AG43">
    <cfRule type="cellIs" dxfId="1559" priority="1514" operator="lessThan">
      <formula>1</formula>
    </cfRule>
  </conditionalFormatting>
  <conditionalFormatting sqref="AG43">
    <cfRule type="cellIs" dxfId="1558" priority="1513" operator="lessThan">
      <formula>1</formula>
    </cfRule>
  </conditionalFormatting>
  <conditionalFormatting sqref="AG43:AH43">
    <cfRule type="beginsWith" dxfId="1557" priority="1510" operator="beginsWith" text="High">
      <formula>LEFT(AG43,LEN("High"))="High"</formula>
    </cfRule>
    <cfRule type="beginsWith" dxfId="1556" priority="1511" operator="beginsWith" text="Moderate">
      <formula>LEFT(AG43,LEN("Moderate"))="Moderate"</formula>
    </cfRule>
    <cfRule type="beginsWith" dxfId="1555" priority="1512" operator="beginsWith" text="Low">
      <formula>LEFT(AG43,LEN("Low"))="Low"</formula>
    </cfRule>
  </conditionalFormatting>
  <conditionalFormatting sqref="AG43">
    <cfRule type="beginsWith" dxfId="1554" priority="1507" operator="beginsWith" text="High">
      <formula>LEFT(AG43,LEN("High"))="High"</formula>
    </cfRule>
    <cfRule type="beginsWith" dxfId="1553" priority="1508" operator="beginsWith" text="Moderate">
      <formula>LEFT(AG43,LEN("Moderate"))="Moderate"</formula>
    </cfRule>
    <cfRule type="beginsWith" dxfId="1552" priority="1509" operator="beginsWith" text="Low">
      <formula>LEFT(AG43,LEN("Low"))="Low"</formula>
    </cfRule>
  </conditionalFormatting>
  <conditionalFormatting sqref="AH43">
    <cfRule type="beginsWith" dxfId="1551" priority="1504" operator="beginsWith" text="High">
      <formula>LEFT(AH43,LEN("High"))="High"</formula>
    </cfRule>
    <cfRule type="beginsWith" dxfId="1550" priority="1505" operator="beginsWith" text="Moderate">
      <formula>LEFT(AH43,LEN("Moderate"))="Moderate"</formula>
    </cfRule>
    <cfRule type="beginsWith" dxfId="1549" priority="1506" operator="beginsWith" text="Low">
      <formula>LEFT(AH43,LEN("Low"))="Low"</formula>
    </cfRule>
  </conditionalFormatting>
  <conditionalFormatting sqref="AG43:AH43">
    <cfRule type="cellIs" dxfId="1548" priority="1499" operator="greaterThan">
      <formula>26</formula>
    </cfRule>
    <cfRule type="cellIs" dxfId="1547" priority="1500" operator="between">
      <formula>12</formula>
      <formula>26</formula>
    </cfRule>
    <cfRule type="cellIs" dxfId="1546" priority="1501" operator="between">
      <formula>4</formula>
      <formula>12</formula>
    </cfRule>
    <cfRule type="cellIs" dxfId="1545" priority="1502" operator="between">
      <formula>1</formula>
      <formula>4</formula>
    </cfRule>
    <cfRule type="cellIs" dxfId="1544" priority="1503" operator="lessThan">
      <formula>1</formula>
    </cfRule>
  </conditionalFormatting>
  <conditionalFormatting sqref="AH43">
    <cfRule type="cellIs" dxfId="1543" priority="1484" operator="between">
      <formula>10000</formula>
      <formula>50000</formula>
    </cfRule>
  </conditionalFormatting>
  <conditionalFormatting sqref="AG44:AH44">
    <cfRule type="beginsWith" dxfId="1542" priority="1475" operator="beginsWith" text="High">
      <formula>LEFT(AG44,LEN("High"))="High"</formula>
    </cfRule>
    <cfRule type="beginsWith" dxfId="1541" priority="1476" operator="beginsWith" text="Moderate">
      <formula>LEFT(AG44,LEN("Moderate"))="Moderate"</formula>
    </cfRule>
    <cfRule type="beginsWith" dxfId="1540" priority="1477" operator="beginsWith" text="Low">
      <formula>LEFT(AG44,LEN("Low"))="Low"</formula>
    </cfRule>
  </conditionalFormatting>
  <conditionalFormatting sqref="AI44">
    <cfRule type="beginsWith" dxfId="1539" priority="1472" operator="beginsWith" text="High">
      <formula>LEFT(AI44,LEN("High"))="High"</formula>
    </cfRule>
    <cfRule type="beginsWith" dxfId="1538" priority="1473" operator="beginsWith" text="Moderate">
      <formula>LEFT(AI44,LEN("Moderate"))="Moderate"</formula>
    </cfRule>
    <cfRule type="beginsWith" dxfId="1537" priority="1474" operator="beginsWith" text="Low">
      <formula>LEFT(AI44,LEN("Low"))="Low"</formula>
    </cfRule>
  </conditionalFormatting>
  <conditionalFormatting sqref="AG44">
    <cfRule type="beginsWith" dxfId="1536" priority="1469" operator="beginsWith" text="High">
      <formula>LEFT(AG44,LEN("High"))="High"</formula>
    </cfRule>
    <cfRule type="beginsWith" dxfId="1535" priority="1470" operator="beginsWith" text="Moderate">
      <formula>LEFT(AG44,LEN("Moderate"))="Moderate"</formula>
    </cfRule>
    <cfRule type="beginsWith" dxfId="1534" priority="1471" operator="beginsWith" text="Low">
      <formula>LEFT(AG44,LEN("Low"))="Low"</formula>
    </cfRule>
  </conditionalFormatting>
  <conditionalFormatting sqref="AH44">
    <cfRule type="beginsWith" dxfId="1533" priority="1466" operator="beginsWith" text="High">
      <formula>LEFT(AH44,LEN("High"))="High"</formula>
    </cfRule>
    <cfRule type="beginsWith" dxfId="1532" priority="1467" operator="beginsWith" text="Moderate">
      <formula>LEFT(AH44,LEN("Moderate"))="Moderate"</formula>
    </cfRule>
    <cfRule type="beginsWith" dxfId="1531" priority="1468" operator="beginsWith" text="Low">
      <formula>LEFT(AH44,LEN("Low"))="Low"</formula>
    </cfRule>
  </conditionalFormatting>
  <conditionalFormatting sqref="AI44">
    <cfRule type="beginsWith" dxfId="1530" priority="1463" operator="beginsWith" text="High">
      <formula>LEFT(AI44,LEN("High"))="High"</formula>
    </cfRule>
    <cfRule type="beginsWith" dxfId="1529" priority="1464" operator="beginsWith" text="Moderate">
      <formula>LEFT(AI44,LEN("Moderate"))="Moderate"</formula>
    </cfRule>
    <cfRule type="beginsWith" dxfId="1528" priority="1465" operator="beginsWith" text="Low">
      <formula>LEFT(AI44,LEN("Low"))="Low"</formula>
    </cfRule>
  </conditionalFormatting>
  <conditionalFormatting sqref="AG44">
    <cfRule type="cellIs" dxfId="1527" priority="1462" operator="lessThan">
      <formula>1</formula>
    </cfRule>
  </conditionalFormatting>
  <conditionalFormatting sqref="AH44">
    <cfRule type="beginsWith" dxfId="1526" priority="1459" operator="beginsWith" text="High">
      <formula>LEFT(AH44,LEN("High"))="High"</formula>
    </cfRule>
    <cfRule type="beginsWith" dxfId="1525" priority="1460" operator="beginsWith" text="Moderate">
      <formula>LEFT(AH44,LEN("Moderate"))="Moderate"</formula>
    </cfRule>
    <cfRule type="beginsWith" dxfId="1524" priority="1461" operator="beginsWith" text="Low">
      <formula>LEFT(AH44,LEN("Low"))="Low"</formula>
    </cfRule>
  </conditionalFormatting>
  <conditionalFormatting sqref="AH44">
    <cfRule type="beginsWith" dxfId="1523" priority="1456" operator="beginsWith" text="High">
      <formula>LEFT(AH44,LEN("High"))="High"</formula>
    </cfRule>
    <cfRule type="beginsWith" dxfId="1522" priority="1457" operator="beginsWith" text="Moderate">
      <formula>LEFT(AH44,LEN("Moderate"))="Moderate"</formula>
    </cfRule>
    <cfRule type="beginsWith" dxfId="1521" priority="1458" operator="beginsWith" text="Low">
      <formula>LEFT(AH44,LEN("Low"))="Low"</formula>
    </cfRule>
  </conditionalFormatting>
  <conditionalFormatting sqref="AH44">
    <cfRule type="beginsWith" dxfId="1520" priority="1453" operator="beginsWith" text="High">
      <formula>LEFT(AH44,LEN("High"))="High"</formula>
    </cfRule>
    <cfRule type="beginsWith" dxfId="1519" priority="1454" operator="beginsWith" text="Moderate">
      <formula>LEFT(AH44,LEN("Moderate"))="Moderate"</formula>
    </cfRule>
    <cfRule type="beginsWith" dxfId="1518" priority="1455" operator="beginsWith" text="Low">
      <formula>LEFT(AH44,LEN("Low"))="Low"</formula>
    </cfRule>
  </conditionalFormatting>
  <conditionalFormatting sqref="AG44">
    <cfRule type="beginsWith" dxfId="1517" priority="1450" operator="beginsWith" text="High">
      <formula>LEFT(AG44,LEN("High"))="High"</formula>
    </cfRule>
    <cfRule type="beginsWith" dxfId="1516" priority="1451" operator="beginsWith" text="Moderate">
      <formula>LEFT(AG44,LEN("Moderate"))="Moderate"</formula>
    </cfRule>
    <cfRule type="beginsWith" dxfId="1515" priority="1452" operator="beginsWith" text="Low">
      <formula>LEFT(AG44,LEN("Low"))="Low"</formula>
    </cfRule>
  </conditionalFormatting>
  <conditionalFormatting sqref="AG44">
    <cfRule type="cellIs" dxfId="1514" priority="1445" operator="greaterThan">
      <formula>26</formula>
    </cfRule>
    <cfRule type="cellIs" dxfId="1513" priority="1446" operator="between">
      <formula>12</formula>
      <formula>26</formula>
    </cfRule>
    <cfRule type="cellIs" dxfId="1512" priority="1447" operator="between">
      <formula>4</formula>
      <formula>12</formula>
    </cfRule>
    <cfRule type="cellIs" dxfId="1511" priority="1448" operator="between">
      <formula>1</formula>
      <formula>4</formula>
    </cfRule>
    <cfRule type="cellIs" dxfId="1510" priority="1449" operator="lessThan">
      <formula>1</formula>
    </cfRule>
  </conditionalFormatting>
  <conditionalFormatting sqref="AG44">
    <cfRule type="cellIs" dxfId="1509" priority="1444" operator="lessThan">
      <formula>1</formula>
    </cfRule>
  </conditionalFormatting>
  <conditionalFormatting sqref="AG44">
    <cfRule type="cellIs" dxfId="1508" priority="1443" operator="lessThan">
      <formula>1</formula>
    </cfRule>
  </conditionalFormatting>
  <conditionalFormatting sqref="AG44:AH44">
    <cfRule type="beginsWith" dxfId="1507" priority="1440" operator="beginsWith" text="High">
      <formula>LEFT(AG44,LEN("High"))="High"</formula>
    </cfRule>
    <cfRule type="beginsWith" dxfId="1506" priority="1441" operator="beginsWith" text="Moderate">
      <formula>LEFT(AG44,LEN("Moderate"))="Moderate"</formula>
    </cfRule>
    <cfRule type="beginsWith" dxfId="1505" priority="1442" operator="beginsWith" text="Low">
      <formula>LEFT(AG44,LEN("Low"))="Low"</formula>
    </cfRule>
  </conditionalFormatting>
  <conditionalFormatting sqref="AG44">
    <cfRule type="beginsWith" dxfId="1504" priority="1437" operator="beginsWith" text="High">
      <formula>LEFT(AG44,LEN("High"))="High"</formula>
    </cfRule>
    <cfRule type="beginsWith" dxfId="1503" priority="1438" operator="beginsWith" text="Moderate">
      <formula>LEFT(AG44,LEN("Moderate"))="Moderate"</formula>
    </cfRule>
    <cfRule type="beginsWith" dxfId="1502" priority="1439" operator="beginsWith" text="Low">
      <formula>LEFT(AG44,LEN("Low"))="Low"</formula>
    </cfRule>
  </conditionalFormatting>
  <conditionalFormatting sqref="AH44">
    <cfRule type="beginsWith" dxfId="1501" priority="1434" operator="beginsWith" text="High">
      <formula>LEFT(AH44,LEN("High"))="High"</formula>
    </cfRule>
    <cfRule type="beginsWith" dxfId="1500" priority="1435" operator="beginsWith" text="Moderate">
      <formula>LEFT(AH44,LEN("Moderate"))="Moderate"</formula>
    </cfRule>
    <cfRule type="beginsWith" dxfId="1499" priority="1436" operator="beginsWith" text="Low">
      <formula>LEFT(AH44,LEN("Low"))="Low"</formula>
    </cfRule>
  </conditionalFormatting>
  <conditionalFormatting sqref="AG44:AH44">
    <cfRule type="cellIs" dxfId="1498" priority="1429" operator="greaterThan">
      <formula>26</formula>
    </cfRule>
    <cfRule type="cellIs" dxfId="1497" priority="1430" operator="between">
      <formula>12</formula>
      <formula>26</formula>
    </cfRule>
    <cfRule type="cellIs" dxfId="1496" priority="1431" operator="between">
      <formula>4</formula>
      <formula>12</formula>
    </cfRule>
    <cfRule type="cellIs" dxfId="1495" priority="1432" operator="between">
      <formula>1</formula>
      <formula>4</formula>
    </cfRule>
    <cfRule type="cellIs" dxfId="1494" priority="1433" operator="lessThan">
      <formula>1</formula>
    </cfRule>
  </conditionalFormatting>
  <conditionalFormatting sqref="AH44">
    <cfRule type="cellIs" dxfId="1493" priority="1414" operator="between">
      <formula>10000</formula>
      <formula>50000</formula>
    </cfRule>
  </conditionalFormatting>
  <conditionalFormatting sqref="AG45:AH45">
    <cfRule type="beginsWith" dxfId="1492" priority="1405" operator="beginsWith" text="High">
      <formula>LEFT(AG45,LEN("High"))="High"</formula>
    </cfRule>
    <cfRule type="beginsWith" dxfId="1491" priority="1406" operator="beginsWith" text="Moderate">
      <formula>LEFT(AG45,LEN("Moderate"))="Moderate"</formula>
    </cfRule>
    <cfRule type="beginsWith" dxfId="1490" priority="1407" operator="beginsWith" text="Low">
      <formula>LEFT(AG45,LEN("Low"))="Low"</formula>
    </cfRule>
  </conditionalFormatting>
  <conditionalFormatting sqref="AI45">
    <cfRule type="beginsWith" dxfId="1489" priority="1402" operator="beginsWith" text="High">
      <formula>LEFT(AI45,LEN("High"))="High"</formula>
    </cfRule>
    <cfRule type="beginsWith" dxfId="1488" priority="1403" operator="beginsWith" text="Moderate">
      <formula>LEFT(AI45,LEN("Moderate"))="Moderate"</formula>
    </cfRule>
    <cfRule type="beginsWith" dxfId="1487" priority="1404" operator="beginsWith" text="Low">
      <formula>LEFT(AI45,LEN("Low"))="Low"</formula>
    </cfRule>
  </conditionalFormatting>
  <conditionalFormatting sqref="AG45">
    <cfRule type="beginsWith" dxfId="1486" priority="1399" operator="beginsWith" text="High">
      <formula>LEFT(AG45,LEN("High"))="High"</formula>
    </cfRule>
    <cfRule type="beginsWith" dxfId="1485" priority="1400" operator="beginsWith" text="Moderate">
      <formula>LEFT(AG45,LEN("Moderate"))="Moderate"</formula>
    </cfRule>
    <cfRule type="beginsWith" dxfId="1484" priority="1401" operator="beginsWith" text="Low">
      <formula>LEFT(AG45,LEN("Low"))="Low"</formula>
    </cfRule>
  </conditionalFormatting>
  <conditionalFormatting sqref="AH45">
    <cfRule type="beginsWith" dxfId="1483" priority="1396" operator="beginsWith" text="High">
      <formula>LEFT(AH45,LEN("High"))="High"</formula>
    </cfRule>
    <cfRule type="beginsWith" dxfId="1482" priority="1397" operator="beginsWith" text="Moderate">
      <formula>LEFT(AH45,LEN("Moderate"))="Moderate"</formula>
    </cfRule>
    <cfRule type="beginsWith" dxfId="1481" priority="1398" operator="beginsWith" text="Low">
      <formula>LEFT(AH45,LEN("Low"))="Low"</formula>
    </cfRule>
  </conditionalFormatting>
  <conditionalFormatting sqref="AI45">
    <cfRule type="beginsWith" dxfId="1480" priority="1393" operator="beginsWith" text="High">
      <formula>LEFT(AI45,LEN("High"))="High"</formula>
    </cfRule>
    <cfRule type="beginsWith" dxfId="1479" priority="1394" operator="beginsWith" text="Moderate">
      <formula>LEFT(AI45,LEN("Moderate"))="Moderate"</formula>
    </cfRule>
    <cfRule type="beginsWith" dxfId="1478" priority="1395" operator="beginsWith" text="Low">
      <formula>LEFT(AI45,LEN("Low"))="Low"</formula>
    </cfRule>
  </conditionalFormatting>
  <conditionalFormatting sqref="AG45">
    <cfRule type="cellIs" dxfId="1477" priority="1392" operator="lessThan">
      <formula>1</formula>
    </cfRule>
  </conditionalFormatting>
  <conditionalFormatting sqref="AH45">
    <cfRule type="beginsWith" dxfId="1476" priority="1389" operator="beginsWith" text="High">
      <formula>LEFT(AH45,LEN("High"))="High"</formula>
    </cfRule>
    <cfRule type="beginsWith" dxfId="1475" priority="1390" operator="beginsWith" text="Moderate">
      <formula>LEFT(AH45,LEN("Moderate"))="Moderate"</formula>
    </cfRule>
    <cfRule type="beginsWith" dxfId="1474" priority="1391" operator="beginsWith" text="Low">
      <formula>LEFT(AH45,LEN("Low"))="Low"</formula>
    </cfRule>
  </conditionalFormatting>
  <conditionalFormatting sqref="AH45">
    <cfRule type="beginsWith" dxfId="1473" priority="1386" operator="beginsWith" text="High">
      <formula>LEFT(AH45,LEN("High"))="High"</formula>
    </cfRule>
    <cfRule type="beginsWith" dxfId="1472" priority="1387" operator="beginsWith" text="Moderate">
      <formula>LEFT(AH45,LEN("Moderate"))="Moderate"</formula>
    </cfRule>
    <cfRule type="beginsWith" dxfId="1471" priority="1388" operator="beginsWith" text="Low">
      <formula>LEFT(AH45,LEN("Low"))="Low"</formula>
    </cfRule>
  </conditionalFormatting>
  <conditionalFormatting sqref="AH45">
    <cfRule type="beginsWith" dxfId="1470" priority="1383" operator="beginsWith" text="High">
      <formula>LEFT(AH45,LEN("High"))="High"</formula>
    </cfRule>
    <cfRule type="beginsWith" dxfId="1469" priority="1384" operator="beginsWith" text="Moderate">
      <formula>LEFT(AH45,LEN("Moderate"))="Moderate"</formula>
    </cfRule>
    <cfRule type="beginsWith" dxfId="1468" priority="1385" operator="beginsWith" text="Low">
      <formula>LEFT(AH45,LEN("Low"))="Low"</formula>
    </cfRule>
  </conditionalFormatting>
  <conditionalFormatting sqref="AG45">
    <cfRule type="beginsWith" dxfId="1467" priority="1380" operator="beginsWith" text="High">
      <formula>LEFT(AG45,LEN("High"))="High"</formula>
    </cfRule>
    <cfRule type="beginsWith" dxfId="1466" priority="1381" operator="beginsWith" text="Moderate">
      <formula>LEFT(AG45,LEN("Moderate"))="Moderate"</formula>
    </cfRule>
    <cfRule type="beginsWith" dxfId="1465" priority="1382" operator="beginsWith" text="Low">
      <formula>LEFT(AG45,LEN("Low"))="Low"</formula>
    </cfRule>
  </conditionalFormatting>
  <conditionalFormatting sqref="AG45">
    <cfRule type="cellIs" dxfId="1464" priority="1375" operator="greaterThan">
      <formula>26</formula>
    </cfRule>
    <cfRule type="cellIs" dxfId="1463" priority="1376" operator="between">
      <formula>12</formula>
      <formula>26</formula>
    </cfRule>
    <cfRule type="cellIs" dxfId="1462" priority="1377" operator="between">
      <formula>4</formula>
      <formula>12</formula>
    </cfRule>
    <cfRule type="cellIs" dxfId="1461" priority="1378" operator="between">
      <formula>1</formula>
      <formula>4</formula>
    </cfRule>
    <cfRule type="cellIs" dxfId="1460" priority="1379" operator="lessThan">
      <formula>1</formula>
    </cfRule>
  </conditionalFormatting>
  <conditionalFormatting sqref="AG45">
    <cfRule type="cellIs" dxfId="1459" priority="1374" operator="lessThan">
      <formula>1</formula>
    </cfRule>
  </conditionalFormatting>
  <conditionalFormatting sqref="AG45">
    <cfRule type="cellIs" dxfId="1458" priority="1373" operator="lessThan">
      <formula>1</formula>
    </cfRule>
  </conditionalFormatting>
  <conditionalFormatting sqref="AG45:AH45">
    <cfRule type="beginsWith" dxfId="1457" priority="1370" operator="beginsWith" text="High">
      <formula>LEFT(AG45,LEN("High"))="High"</formula>
    </cfRule>
    <cfRule type="beginsWith" dxfId="1456" priority="1371" operator="beginsWith" text="Moderate">
      <formula>LEFT(AG45,LEN("Moderate"))="Moderate"</formula>
    </cfRule>
    <cfRule type="beginsWith" dxfId="1455" priority="1372" operator="beginsWith" text="Low">
      <formula>LEFT(AG45,LEN("Low"))="Low"</formula>
    </cfRule>
  </conditionalFormatting>
  <conditionalFormatting sqref="AG45">
    <cfRule type="beginsWith" dxfId="1454" priority="1367" operator="beginsWith" text="High">
      <formula>LEFT(AG45,LEN("High"))="High"</formula>
    </cfRule>
    <cfRule type="beginsWith" dxfId="1453" priority="1368" operator="beginsWith" text="Moderate">
      <formula>LEFT(AG45,LEN("Moderate"))="Moderate"</formula>
    </cfRule>
    <cfRule type="beginsWith" dxfId="1452" priority="1369" operator="beginsWith" text="Low">
      <formula>LEFT(AG45,LEN("Low"))="Low"</formula>
    </cfRule>
  </conditionalFormatting>
  <conditionalFormatting sqref="AH45">
    <cfRule type="beginsWith" dxfId="1451" priority="1364" operator="beginsWith" text="High">
      <formula>LEFT(AH45,LEN("High"))="High"</formula>
    </cfRule>
    <cfRule type="beginsWith" dxfId="1450" priority="1365" operator="beginsWith" text="Moderate">
      <formula>LEFT(AH45,LEN("Moderate"))="Moderate"</formula>
    </cfRule>
    <cfRule type="beginsWith" dxfId="1449" priority="1366" operator="beginsWith" text="Low">
      <formula>LEFT(AH45,LEN("Low"))="Low"</formula>
    </cfRule>
  </conditionalFormatting>
  <conditionalFormatting sqref="AG45:AH45">
    <cfRule type="cellIs" dxfId="1448" priority="1359" operator="greaterThan">
      <formula>26</formula>
    </cfRule>
    <cfRule type="cellIs" dxfId="1447" priority="1360" operator="between">
      <formula>12</formula>
      <formula>26</formula>
    </cfRule>
    <cfRule type="cellIs" dxfId="1446" priority="1361" operator="between">
      <formula>4</formula>
      <formula>12</formula>
    </cfRule>
    <cfRule type="cellIs" dxfId="1445" priority="1362" operator="between">
      <formula>1</formula>
      <formula>4</formula>
    </cfRule>
    <cfRule type="cellIs" dxfId="1444" priority="1363" operator="lessThan">
      <formula>1</formula>
    </cfRule>
  </conditionalFormatting>
  <conditionalFormatting sqref="AH45">
    <cfRule type="cellIs" dxfId="1443" priority="1344" operator="between">
      <formula>10000</formula>
      <formula>50000</formula>
    </cfRule>
  </conditionalFormatting>
  <conditionalFormatting sqref="AG46:AH46">
    <cfRule type="beginsWith" dxfId="1442" priority="1335" operator="beginsWith" text="High">
      <formula>LEFT(AG46,LEN("High"))="High"</formula>
    </cfRule>
    <cfRule type="beginsWith" dxfId="1441" priority="1336" operator="beginsWith" text="Moderate">
      <formula>LEFT(AG46,LEN("Moderate"))="Moderate"</formula>
    </cfRule>
    <cfRule type="beginsWith" dxfId="1440" priority="1337" operator="beginsWith" text="Low">
      <formula>LEFT(AG46,LEN("Low"))="Low"</formula>
    </cfRule>
  </conditionalFormatting>
  <conditionalFormatting sqref="AI46">
    <cfRule type="beginsWith" dxfId="1439" priority="1332" operator="beginsWith" text="High">
      <formula>LEFT(AI46,LEN("High"))="High"</formula>
    </cfRule>
    <cfRule type="beginsWith" dxfId="1438" priority="1333" operator="beginsWith" text="Moderate">
      <formula>LEFT(AI46,LEN("Moderate"))="Moderate"</formula>
    </cfRule>
    <cfRule type="beginsWith" dxfId="1437" priority="1334" operator="beginsWith" text="Low">
      <formula>LEFT(AI46,LEN("Low"))="Low"</formula>
    </cfRule>
  </conditionalFormatting>
  <conditionalFormatting sqref="AG46">
    <cfRule type="beginsWith" dxfId="1436" priority="1329" operator="beginsWith" text="High">
      <formula>LEFT(AG46,LEN("High"))="High"</formula>
    </cfRule>
    <cfRule type="beginsWith" dxfId="1435" priority="1330" operator="beginsWith" text="Moderate">
      <formula>LEFT(AG46,LEN("Moderate"))="Moderate"</formula>
    </cfRule>
    <cfRule type="beginsWith" dxfId="1434" priority="1331" operator="beginsWith" text="Low">
      <formula>LEFT(AG46,LEN("Low"))="Low"</formula>
    </cfRule>
  </conditionalFormatting>
  <conditionalFormatting sqref="AH46">
    <cfRule type="beginsWith" dxfId="1433" priority="1326" operator="beginsWith" text="High">
      <formula>LEFT(AH46,LEN("High"))="High"</formula>
    </cfRule>
    <cfRule type="beginsWith" dxfId="1432" priority="1327" operator="beginsWith" text="Moderate">
      <formula>LEFT(AH46,LEN("Moderate"))="Moderate"</formula>
    </cfRule>
    <cfRule type="beginsWith" dxfId="1431" priority="1328" operator="beginsWith" text="Low">
      <formula>LEFT(AH46,LEN("Low"))="Low"</formula>
    </cfRule>
  </conditionalFormatting>
  <conditionalFormatting sqref="AI46">
    <cfRule type="beginsWith" dxfId="1430" priority="1323" operator="beginsWith" text="High">
      <formula>LEFT(AI46,LEN("High"))="High"</formula>
    </cfRule>
    <cfRule type="beginsWith" dxfId="1429" priority="1324" operator="beginsWith" text="Moderate">
      <formula>LEFT(AI46,LEN("Moderate"))="Moderate"</formula>
    </cfRule>
    <cfRule type="beginsWith" dxfId="1428" priority="1325" operator="beginsWith" text="Low">
      <formula>LEFT(AI46,LEN("Low"))="Low"</formula>
    </cfRule>
  </conditionalFormatting>
  <conditionalFormatting sqref="AG46">
    <cfRule type="cellIs" dxfId="1427" priority="1322" operator="lessThan">
      <formula>1</formula>
    </cfRule>
  </conditionalFormatting>
  <conditionalFormatting sqref="AH46">
    <cfRule type="beginsWith" dxfId="1426" priority="1319" operator="beginsWith" text="High">
      <formula>LEFT(AH46,LEN("High"))="High"</formula>
    </cfRule>
    <cfRule type="beginsWith" dxfId="1425" priority="1320" operator="beginsWith" text="Moderate">
      <formula>LEFT(AH46,LEN("Moderate"))="Moderate"</formula>
    </cfRule>
    <cfRule type="beginsWith" dxfId="1424" priority="1321" operator="beginsWith" text="Low">
      <formula>LEFT(AH46,LEN("Low"))="Low"</formula>
    </cfRule>
  </conditionalFormatting>
  <conditionalFormatting sqref="AH46">
    <cfRule type="beginsWith" dxfId="1423" priority="1316" operator="beginsWith" text="High">
      <formula>LEFT(AH46,LEN("High"))="High"</formula>
    </cfRule>
    <cfRule type="beginsWith" dxfId="1422" priority="1317" operator="beginsWith" text="Moderate">
      <formula>LEFT(AH46,LEN("Moderate"))="Moderate"</formula>
    </cfRule>
    <cfRule type="beginsWith" dxfId="1421" priority="1318" operator="beginsWith" text="Low">
      <formula>LEFT(AH46,LEN("Low"))="Low"</formula>
    </cfRule>
  </conditionalFormatting>
  <conditionalFormatting sqref="AH46">
    <cfRule type="beginsWith" dxfId="1420" priority="1313" operator="beginsWith" text="High">
      <formula>LEFT(AH46,LEN("High"))="High"</formula>
    </cfRule>
    <cfRule type="beginsWith" dxfId="1419" priority="1314" operator="beginsWith" text="Moderate">
      <formula>LEFT(AH46,LEN("Moderate"))="Moderate"</formula>
    </cfRule>
    <cfRule type="beginsWith" dxfId="1418" priority="1315" operator="beginsWith" text="Low">
      <formula>LEFT(AH46,LEN("Low"))="Low"</formula>
    </cfRule>
  </conditionalFormatting>
  <conditionalFormatting sqref="AG46">
    <cfRule type="beginsWith" dxfId="1417" priority="1310" operator="beginsWith" text="High">
      <formula>LEFT(AG46,LEN("High"))="High"</formula>
    </cfRule>
    <cfRule type="beginsWith" dxfId="1416" priority="1311" operator="beginsWith" text="Moderate">
      <formula>LEFT(AG46,LEN("Moderate"))="Moderate"</formula>
    </cfRule>
    <cfRule type="beginsWith" dxfId="1415" priority="1312" operator="beginsWith" text="Low">
      <formula>LEFT(AG46,LEN("Low"))="Low"</formula>
    </cfRule>
  </conditionalFormatting>
  <conditionalFormatting sqref="AG46">
    <cfRule type="cellIs" dxfId="1414" priority="1305" operator="greaterThan">
      <formula>26</formula>
    </cfRule>
    <cfRule type="cellIs" dxfId="1413" priority="1306" operator="between">
      <formula>12</formula>
      <formula>26</formula>
    </cfRule>
    <cfRule type="cellIs" dxfId="1412" priority="1307" operator="between">
      <formula>4</formula>
      <formula>12</formula>
    </cfRule>
    <cfRule type="cellIs" dxfId="1411" priority="1308" operator="between">
      <formula>1</formula>
      <formula>4</formula>
    </cfRule>
    <cfRule type="cellIs" dxfId="1410" priority="1309" operator="lessThan">
      <formula>1</formula>
    </cfRule>
  </conditionalFormatting>
  <conditionalFormatting sqref="AG46">
    <cfRule type="cellIs" dxfId="1409" priority="1304" operator="lessThan">
      <formula>1</formula>
    </cfRule>
  </conditionalFormatting>
  <conditionalFormatting sqref="AG46">
    <cfRule type="cellIs" dxfId="1408" priority="1303" operator="lessThan">
      <formula>1</formula>
    </cfRule>
  </conditionalFormatting>
  <conditionalFormatting sqref="AG46:AH46">
    <cfRule type="beginsWith" dxfId="1407" priority="1300" operator="beginsWith" text="High">
      <formula>LEFT(AG46,LEN("High"))="High"</formula>
    </cfRule>
    <cfRule type="beginsWith" dxfId="1406" priority="1301" operator="beginsWith" text="Moderate">
      <formula>LEFT(AG46,LEN("Moderate"))="Moderate"</formula>
    </cfRule>
    <cfRule type="beginsWith" dxfId="1405" priority="1302" operator="beginsWith" text="Low">
      <formula>LEFT(AG46,LEN("Low"))="Low"</formula>
    </cfRule>
  </conditionalFormatting>
  <conditionalFormatting sqref="AG46">
    <cfRule type="beginsWith" dxfId="1404" priority="1297" operator="beginsWith" text="High">
      <formula>LEFT(AG46,LEN("High"))="High"</formula>
    </cfRule>
    <cfRule type="beginsWith" dxfId="1403" priority="1298" operator="beginsWith" text="Moderate">
      <formula>LEFT(AG46,LEN("Moderate"))="Moderate"</formula>
    </cfRule>
    <cfRule type="beginsWith" dxfId="1402" priority="1299" operator="beginsWith" text="Low">
      <formula>LEFT(AG46,LEN("Low"))="Low"</formula>
    </cfRule>
  </conditionalFormatting>
  <conditionalFormatting sqref="AH46">
    <cfRule type="beginsWith" dxfId="1401" priority="1294" operator="beginsWith" text="High">
      <formula>LEFT(AH46,LEN("High"))="High"</formula>
    </cfRule>
    <cfRule type="beginsWith" dxfId="1400" priority="1295" operator="beginsWith" text="Moderate">
      <formula>LEFT(AH46,LEN("Moderate"))="Moderate"</formula>
    </cfRule>
    <cfRule type="beginsWith" dxfId="1399" priority="1296" operator="beginsWith" text="Low">
      <formula>LEFT(AH46,LEN("Low"))="Low"</formula>
    </cfRule>
  </conditionalFormatting>
  <conditionalFormatting sqref="AG46:AH46">
    <cfRule type="cellIs" dxfId="1398" priority="1289" operator="greaterThan">
      <formula>26</formula>
    </cfRule>
    <cfRule type="cellIs" dxfId="1397" priority="1290" operator="between">
      <formula>12</formula>
      <formula>26</formula>
    </cfRule>
    <cfRule type="cellIs" dxfId="1396" priority="1291" operator="between">
      <formula>4</formula>
      <formula>12</formula>
    </cfRule>
    <cfRule type="cellIs" dxfId="1395" priority="1292" operator="between">
      <formula>1</formula>
      <formula>4</formula>
    </cfRule>
    <cfRule type="cellIs" dxfId="1394" priority="1293" operator="lessThan">
      <formula>1</formula>
    </cfRule>
  </conditionalFormatting>
  <conditionalFormatting sqref="AH46">
    <cfRule type="cellIs" dxfId="1393" priority="1274" operator="between">
      <formula>10000</formula>
      <formula>50000</formula>
    </cfRule>
  </conditionalFormatting>
  <conditionalFormatting sqref="AG47:AH47">
    <cfRule type="beginsWith" dxfId="1392" priority="1265" operator="beginsWith" text="High">
      <formula>LEFT(AG47,LEN("High"))="High"</formula>
    </cfRule>
    <cfRule type="beginsWith" dxfId="1391" priority="1266" operator="beginsWith" text="Moderate">
      <formula>LEFT(AG47,LEN("Moderate"))="Moderate"</formula>
    </cfRule>
    <cfRule type="beginsWith" dxfId="1390" priority="1267" operator="beginsWith" text="Low">
      <formula>LEFT(AG47,LEN("Low"))="Low"</formula>
    </cfRule>
  </conditionalFormatting>
  <conditionalFormatting sqref="AI47">
    <cfRule type="beginsWith" dxfId="1389" priority="1262" operator="beginsWith" text="High">
      <formula>LEFT(AI47,LEN("High"))="High"</formula>
    </cfRule>
    <cfRule type="beginsWith" dxfId="1388" priority="1263" operator="beginsWith" text="Moderate">
      <formula>LEFT(AI47,LEN("Moderate"))="Moderate"</formula>
    </cfRule>
    <cfRule type="beginsWith" dxfId="1387" priority="1264" operator="beginsWith" text="Low">
      <formula>LEFT(AI47,LEN("Low"))="Low"</formula>
    </cfRule>
  </conditionalFormatting>
  <conditionalFormatting sqref="AG47">
    <cfRule type="beginsWith" dxfId="1386" priority="1259" operator="beginsWith" text="High">
      <formula>LEFT(AG47,LEN("High"))="High"</formula>
    </cfRule>
    <cfRule type="beginsWith" dxfId="1385" priority="1260" operator="beginsWith" text="Moderate">
      <formula>LEFT(AG47,LEN("Moderate"))="Moderate"</formula>
    </cfRule>
    <cfRule type="beginsWith" dxfId="1384" priority="1261" operator="beginsWith" text="Low">
      <formula>LEFT(AG47,LEN("Low"))="Low"</formula>
    </cfRule>
  </conditionalFormatting>
  <conditionalFormatting sqref="AH47">
    <cfRule type="beginsWith" dxfId="1383" priority="1256" operator="beginsWith" text="High">
      <formula>LEFT(AH47,LEN("High"))="High"</formula>
    </cfRule>
    <cfRule type="beginsWith" dxfId="1382" priority="1257" operator="beginsWith" text="Moderate">
      <formula>LEFT(AH47,LEN("Moderate"))="Moderate"</formula>
    </cfRule>
    <cfRule type="beginsWith" dxfId="1381" priority="1258" operator="beginsWith" text="Low">
      <formula>LEFT(AH47,LEN("Low"))="Low"</formula>
    </cfRule>
  </conditionalFormatting>
  <conditionalFormatting sqref="AI47">
    <cfRule type="beginsWith" dxfId="1380" priority="1253" operator="beginsWith" text="High">
      <formula>LEFT(AI47,LEN("High"))="High"</formula>
    </cfRule>
    <cfRule type="beginsWith" dxfId="1379" priority="1254" operator="beginsWith" text="Moderate">
      <formula>LEFT(AI47,LEN("Moderate"))="Moderate"</formula>
    </cfRule>
    <cfRule type="beginsWith" dxfId="1378" priority="1255" operator="beginsWith" text="Low">
      <formula>LEFT(AI47,LEN("Low"))="Low"</formula>
    </cfRule>
  </conditionalFormatting>
  <conditionalFormatting sqref="AG47">
    <cfRule type="cellIs" dxfId="1377" priority="1252" operator="lessThan">
      <formula>1</formula>
    </cfRule>
  </conditionalFormatting>
  <conditionalFormatting sqref="AH47">
    <cfRule type="beginsWith" dxfId="1376" priority="1249" operator="beginsWith" text="High">
      <formula>LEFT(AH47,LEN("High"))="High"</formula>
    </cfRule>
    <cfRule type="beginsWith" dxfId="1375" priority="1250" operator="beginsWith" text="Moderate">
      <formula>LEFT(AH47,LEN("Moderate"))="Moderate"</formula>
    </cfRule>
    <cfRule type="beginsWith" dxfId="1374" priority="1251" operator="beginsWith" text="Low">
      <formula>LEFT(AH47,LEN("Low"))="Low"</formula>
    </cfRule>
  </conditionalFormatting>
  <conditionalFormatting sqref="AH47">
    <cfRule type="beginsWith" dxfId="1373" priority="1246" operator="beginsWith" text="High">
      <formula>LEFT(AH47,LEN("High"))="High"</formula>
    </cfRule>
    <cfRule type="beginsWith" dxfId="1372" priority="1247" operator="beginsWith" text="Moderate">
      <formula>LEFT(AH47,LEN("Moderate"))="Moderate"</formula>
    </cfRule>
    <cfRule type="beginsWith" dxfId="1371" priority="1248" operator="beginsWith" text="Low">
      <formula>LEFT(AH47,LEN("Low"))="Low"</formula>
    </cfRule>
  </conditionalFormatting>
  <conditionalFormatting sqref="AH47">
    <cfRule type="beginsWith" dxfId="1370" priority="1243" operator="beginsWith" text="High">
      <formula>LEFT(AH47,LEN("High"))="High"</formula>
    </cfRule>
    <cfRule type="beginsWith" dxfId="1369" priority="1244" operator="beginsWith" text="Moderate">
      <formula>LEFT(AH47,LEN("Moderate"))="Moderate"</formula>
    </cfRule>
    <cfRule type="beginsWith" dxfId="1368" priority="1245" operator="beginsWith" text="Low">
      <formula>LEFT(AH47,LEN("Low"))="Low"</formula>
    </cfRule>
  </conditionalFormatting>
  <conditionalFormatting sqref="AG47">
    <cfRule type="beginsWith" dxfId="1367" priority="1240" operator="beginsWith" text="High">
      <formula>LEFT(AG47,LEN("High"))="High"</formula>
    </cfRule>
    <cfRule type="beginsWith" dxfId="1366" priority="1241" operator="beginsWith" text="Moderate">
      <formula>LEFT(AG47,LEN("Moderate"))="Moderate"</formula>
    </cfRule>
    <cfRule type="beginsWith" dxfId="1365" priority="1242" operator="beginsWith" text="Low">
      <formula>LEFT(AG47,LEN("Low"))="Low"</formula>
    </cfRule>
  </conditionalFormatting>
  <conditionalFormatting sqref="AG47">
    <cfRule type="cellIs" dxfId="1364" priority="1235" operator="greaterThan">
      <formula>26</formula>
    </cfRule>
    <cfRule type="cellIs" dxfId="1363" priority="1236" operator="between">
      <formula>12</formula>
      <formula>26</formula>
    </cfRule>
    <cfRule type="cellIs" dxfId="1362" priority="1237" operator="between">
      <formula>4</formula>
      <formula>12</formula>
    </cfRule>
    <cfRule type="cellIs" dxfId="1361" priority="1238" operator="between">
      <formula>1</formula>
      <formula>4</formula>
    </cfRule>
    <cfRule type="cellIs" dxfId="1360" priority="1239" operator="lessThan">
      <formula>1</formula>
    </cfRule>
  </conditionalFormatting>
  <conditionalFormatting sqref="AG47">
    <cfRule type="cellIs" dxfId="1359" priority="1234" operator="lessThan">
      <formula>1</formula>
    </cfRule>
  </conditionalFormatting>
  <conditionalFormatting sqref="AG47">
    <cfRule type="cellIs" dxfId="1358" priority="1233" operator="lessThan">
      <formula>1</formula>
    </cfRule>
  </conditionalFormatting>
  <conditionalFormatting sqref="AG47:AH47">
    <cfRule type="beginsWith" dxfId="1357" priority="1230" operator="beginsWith" text="High">
      <formula>LEFT(AG47,LEN("High"))="High"</formula>
    </cfRule>
    <cfRule type="beginsWith" dxfId="1356" priority="1231" operator="beginsWith" text="Moderate">
      <formula>LEFT(AG47,LEN("Moderate"))="Moderate"</formula>
    </cfRule>
    <cfRule type="beginsWith" dxfId="1355" priority="1232" operator="beginsWith" text="Low">
      <formula>LEFT(AG47,LEN("Low"))="Low"</formula>
    </cfRule>
  </conditionalFormatting>
  <conditionalFormatting sqref="AG47">
    <cfRule type="beginsWith" dxfId="1354" priority="1227" operator="beginsWith" text="High">
      <formula>LEFT(AG47,LEN("High"))="High"</formula>
    </cfRule>
    <cfRule type="beginsWith" dxfId="1353" priority="1228" operator="beginsWith" text="Moderate">
      <formula>LEFT(AG47,LEN("Moderate"))="Moderate"</formula>
    </cfRule>
    <cfRule type="beginsWith" dxfId="1352" priority="1229" operator="beginsWith" text="Low">
      <formula>LEFT(AG47,LEN("Low"))="Low"</formula>
    </cfRule>
  </conditionalFormatting>
  <conditionalFormatting sqref="AH47">
    <cfRule type="beginsWith" dxfId="1351" priority="1224" operator="beginsWith" text="High">
      <formula>LEFT(AH47,LEN("High"))="High"</formula>
    </cfRule>
    <cfRule type="beginsWith" dxfId="1350" priority="1225" operator="beginsWith" text="Moderate">
      <formula>LEFT(AH47,LEN("Moderate"))="Moderate"</formula>
    </cfRule>
    <cfRule type="beginsWith" dxfId="1349" priority="1226" operator="beginsWith" text="Low">
      <formula>LEFT(AH47,LEN("Low"))="Low"</formula>
    </cfRule>
  </conditionalFormatting>
  <conditionalFormatting sqref="AG47:AH47">
    <cfRule type="cellIs" dxfId="1348" priority="1219" operator="greaterThan">
      <formula>26</formula>
    </cfRule>
    <cfRule type="cellIs" dxfId="1347" priority="1220" operator="between">
      <formula>12</formula>
      <formula>26</formula>
    </cfRule>
    <cfRule type="cellIs" dxfId="1346" priority="1221" operator="between">
      <formula>4</formula>
      <formula>12</formula>
    </cfRule>
    <cfRule type="cellIs" dxfId="1345" priority="1222" operator="between">
      <formula>1</formula>
      <formula>4</formula>
    </cfRule>
    <cfRule type="cellIs" dxfId="1344" priority="1223" operator="lessThan">
      <formula>1</formula>
    </cfRule>
  </conditionalFormatting>
  <conditionalFormatting sqref="AH47">
    <cfRule type="cellIs" dxfId="1343" priority="1204" operator="between">
      <formula>10000</formula>
      <formula>50000</formula>
    </cfRule>
  </conditionalFormatting>
  <conditionalFormatting sqref="AG48:AH48">
    <cfRule type="beginsWith" dxfId="1342" priority="1195" operator="beginsWith" text="High">
      <formula>LEFT(AG48,LEN("High"))="High"</formula>
    </cfRule>
    <cfRule type="beginsWith" dxfId="1341" priority="1196" operator="beginsWith" text="Moderate">
      <formula>LEFT(AG48,LEN("Moderate"))="Moderate"</formula>
    </cfRule>
    <cfRule type="beginsWith" dxfId="1340" priority="1197" operator="beginsWith" text="Low">
      <formula>LEFT(AG48,LEN("Low"))="Low"</formula>
    </cfRule>
  </conditionalFormatting>
  <conditionalFormatting sqref="AI48">
    <cfRule type="beginsWith" dxfId="1339" priority="1192" operator="beginsWith" text="High">
      <formula>LEFT(AI48,LEN("High"))="High"</formula>
    </cfRule>
    <cfRule type="beginsWith" dxfId="1338" priority="1193" operator="beginsWith" text="Moderate">
      <formula>LEFT(AI48,LEN("Moderate"))="Moderate"</formula>
    </cfRule>
    <cfRule type="beginsWith" dxfId="1337" priority="1194" operator="beginsWith" text="Low">
      <formula>LEFT(AI48,LEN("Low"))="Low"</formula>
    </cfRule>
  </conditionalFormatting>
  <conditionalFormatting sqref="AG48">
    <cfRule type="beginsWith" dxfId="1336" priority="1189" operator="beginsWith" text="High">
      <formula>LEFT(AG48,LEN("High"))="High"</formula>
    </cfRule>
    <cfRule type="beginsWith" dxfId="1335" priority="1190" operator="beginsWith" text="Moderate">
      <formula>LEFT(AG48,LEN("Moderate"))="Moderate"</formula>
    </cfRule>
    <cfRule type="beginsWith" dxfId="1334" priority="1191" operator="beginsWith" text="Low">
      <formula>LEFT(AG48,LEN("Low"))="Low"</formula>
    </cfRule>
  </conditionalFormatting>
  <conditionalFormatting sqref="AH48">
    <cfRule type="beginsWith" dxfId="1333" priority="1186" operator="beginsWith" text="High">
      <formula>LEFT(AH48,LEN("High"))="High"</formula>
    </cfRule>
    <cfRule type="beginsWith" dxfId="1332" priority="1187" operator="beginsWith" text="Moderate">
      <formula>LEFT(AH48,LEN("Moderate"))="Moderate"</formula>
    </cfRule>
    <cfRule type="beginsWith" dxfId="1331" priority="1188" operator="beginsWith" text="Low">
      <formula>LEFT(AH48,LEN("Low"))="Low"</formula>
    </cfRule>
  </conditionalFormatting>
  <conditionalFormatting sqref="AI48">
    <cfRule type="beginsWith" dxfId="1330" priority="1183" operator="beginsWith" text="High">
      <formula>LEFT(AI48,LEN("High"))="High"</formula>
    </cfRule>
    <cfRule type="beginsWith" dxfId="1329" priority="1184" operator="beginsWith" text="Moderate">
      <formula>LEFT(AI48,LEN("Moderate"))="Moderate"</formula>
    </cfRule>
    <cfRule type="beginsWith" dxfId="1328" priority="1185" operator="beginsWith" text="Low">
      <formula>LEFT(AI48,LEN("Low"))="Low"</formula>
    </cfRule>
  </conditionalFormatting>
  <conditionalFormatting sqref="AG48">
    <cfRule type="cellIs" dxfId="1327" priority="1182" operator="lessThan">
      <formula>1</formula>
    </cfRule>
  </conditionalFormatting>
  <conditionalFormatting sqref="AH48">
    <cfRule type="beginsWith" dxfId="1326" priority="1179" operator="beginsWith" text="High">
      <formula>LEFT(AH48,LEN("High"))="High"</formula>
    </cfRule>
    <cfRule type="beginsWith" dxfId="1325" priority="1180" operator="beginsWith" text="Moderate">
      <formula>LEFT(AH48,LEN("Moderate"))="Moderate"</formula>
    </cfRule>
    <cfRule type="beginsWith" dxfId="1324" priority="1181" operator="beginsWith" text="Low">
      <formula>LEFT(AH48,LEN("Low"))="Low"</formula>
    </cfRule>
  </conditionalFormatting>
  <conditionalFormatting sqref="AH48">
    <cfRule type="beginsWith" dxfId="1323" priority="1176" operator="beginsWith" text="High">
      <formula>LEFT(AH48,LEN("High"))="High"</formula>
    </cfRule>
    <cfRule type="beginsWith" dxfId="1322" priority="1177" operator="beginsWith" text="Moderate">
      <formula>LEFT(AH48,LEN("Moderate"))="Moderate"</formula>
    </cfRule>
    <cfRule type="beginsWith" dxfId="1321" priority="1178" operator="beginsWith" text="Low">
      <formula>LEFT(AH48,LEN("Low"))="Low"</formula>
    </cfRule>
  </conditionalFormatting>
  <conditionalFormatting sqref="AH48">
    <cfRule type="beginsWith" dxfId="1320" priority="1173" operator="beginsWith" text="High">
      <formula>LEFT(AH48,LEN("High"))="High"</formula>
    </cfRule>
    <cfRule type="beginsWith" dxfId="1319" priority="1174" operator="beginsWith" text="Moderate">
      <formula>LEFT(AH48,LEN("Moderate"))="Moderate"</formula>
    </cfRule>
    <cfRule type="beginsWith" dxfId="1318" priority="1175" operator="beginsWith" text="Low">
      <formula>LEFT(AH48,LEN("Low"))="Low"</formula>
    </cfRule>
  </conditionalFormatting>
  <conditionalFormatting sqref="AG48">
    <cfRule type="beginsWith" dxfId="1317" priority="1170" operator="beginsWith" text="High">
      <formula>LEFT(AG48,LEN("High"))="High"</formula>
    </cfRule>
    <cfRule type="beginsWith" dxfId="1316" priority="1171" operator="beginsWith" text="Moderate">
      <formula>LEFT(AG48,LEN("Moderate"))="Moderate"</formula>
    </cfRule>
    <cfRule type="beginsWith" dxfId="1315" priority="1172" operator="beginsWith" text="Low">
      <formula>LEFT(AG48,LEN("Low"))="Low"</formula>
    </cfRule>
  </conditionalFormatting>
  <conditionalFormatting sqref="AG48">
    <cfRule type="cellIs" dxfId="1314" priority="1165" operator="greaterThan">
      <formula>26</formula>
    </cfRule>
    <cfRule type="cellIs" dxfId="1313" priority="1166" operator="between">
      <formula>12</formula>
      <formula>26</formula>
    </cfRule>
    <cfRule type="cellIs" dxfId="1312" priority="1167" operator="between">
      <formula>4</formula>
      <formula>12</formula>
    </cfRule>
    <cfRule type="cellIs" dxfId="1311" priority="1168" operator="between">
      <formula>1</formula>
      <formula>4</formula>
    </cfRule>
    <cfRule type="cellIs" dxfId="1310" priority="1169" operator="lessThan">
      <formula>1</formula>
    </cfRule>
  </conditionalFormatting>
  <conditionalFormatting sqref="AG48">
    <cfRule type="cellIs" dxfId="1309" priority="1164" operator="lessThan">
      <formula>1</formula>
    </cfRule>
  </conditionalFormatting>
  <conditionalFormatting sqref="AG48">
    <cfRule type="cellIs" dxfId="1308" priority="1163" operator="lessThan">
      <formula>1</formula>
    </cfRule>
  </conditionalFormatting>
  <conditionalFormatting sqref="AG48:AH48">
    <cfRule type="beginsWith" dxfId="1307" priority="1160" operator="beginsWith" text="High">
      <formula>LEFT(AG48,LEN("High"))="High"</formula>
    </cfRule>
    <cfRule type="beginsWith" dxfId="1306" priority="1161" operator="beginsWith" text="Moderate">
      <formula>LEFT(AG48,LEN("Moderate"))="Moderate"</formula>
    </cfRule>
    <cfRule type="beginsWith" dxfId="1305" priority="1162" operator="beginsWith" text="Low">
      <formula>LEFT(AG48,LEN("Low"))="Low"</formula>
    </cfRule>
  </conditionalFormatting>
  <conditionalFormatting sqref="AG48">
    <cfRule type="beginsWith" dxfId="1304" priority="1157" operator="beginsWith" text="High">
      <formula>LEFT(AG48,LEN("High"))="High"</formula>
    </cfRule>
    <cfRule type="beginsWith" dxfId="1303" priority="1158" operator="beginsWith" text="Moderate">
      <formula>LEFT(AG48,LEN("Moderate"))="Moderate"</formula>
    </cfRule>
    <cfRule type="beginsWith" dxfId="1302" priority="1159" operator="beginsWith" text="Low">
      <formula>LEFT(AG48,LEN("Low"))="Low"</formula>
    </cfRule>
  </conditionalFormatting>
  <conditionalFormatting sqref="AH48">
    <cfRule type="beginsWith" dxfId="1301" priority="1154" operator="beginsWith" text="High">
      <formula>LEFT(AH48,LEN("High"))="High"</formula>
    </cfRule>
    <cfRule type="beginsWith" dxfId="1300" priority="1155" operator="beginsWith" text="Moderate">
      <formula>LEFT(AH48,LEN("Moderate"))="Moderate"</formula>
    </cfRule>
    <cfRule type="beginsWith" dxfId="1299" priority="1156" operator="beginsWith" text="Low">
      <formula>LEFT(AH48,LEN("Low"))="Low"</formula>
    </cfRule>
  </conditionalFormatting>
  <conditionalFormatting sqref="AG48:AH48">
    <cfRule type="cellIs" dxfId="1298" priority="1149" operator="greaterThan">
      <formula>26</formula>
    </cfRule>
    <cfRule type="cellIs" dxfId="1297" priority="1150" operator="between">
      <formula>12</formula>
      <formula>26</formula>
    </cfRule>
    <cfRule type="cellIs" dxfId="1296" priority="1151" operator="between">
      <formula>4</formula>
      <formula>12</formula>
    </cfRule>
    <cfRule type="cellIs" dxfId="1295" priority="1152" operator="between">
      <formula>1</formula>
      <formula>4</formula>
    </cfRule>
    <cfRule type="cellIs" dxfId="1294" priority="1153" operator="lessThan">
      <formula>1</formula>
    </cfRule>
  </conditionalFormatting>
  <conditionalFormatting sqref="AH48">
    <cfRule type="cellIs" dxfId="1293" priority="1134" operator="between">
      <formula>10000</formula>
      <formula>50000</formula>
    </cfRule>
  </conditionalFormatting>
  <conditionalFormatting sqref="AG49:AH49">
    <cfRule type="beginsWith" dxfId="1292" priority="1125" operator="beginsWith" text="High">
      <formula>LEFT(AG49,LEN("High"))="High"</formula>
    </cfRule>
    <cfRule type="beginsWith" dxfId="1291" priority="1126" operator="beginsWith" text="Moderate">
      <formula>LEFT(AG49,LEN("Moderate"))="Moderate"</formula>
    </cfRule>
    <cfRule type="beginsWith" dxfId="1290" priority="1127" operator="beginsWith" text="Low">
      <formula>LEFT(AG49,LEN("Low"))="Low"</formula>
    </cfRule>
  </conditionalFormatting>
  <conditionalFormatting sqref="AI49">
    <cfRule type="beginsWith" dxfId="1289" priority="1122" operator="beginsWith" text="High">
      <formula>LEFT(AI49,LEN("High"))="High"</formula>
    </cfRule>
    <cfRule type="beginsWith" dxfId="1288" priority="1123" operator="beginsWith" text="Moderate">
      <formula>LEFT(AI49,LEN("Moderate"))="Moderate"</formula>
    </cfRule>
    <cfRule type="beginsWith" dxfId="1287" priority="1124" operator="beginsWith" text="Low">
      <formula>LEFT(AI49,LEN("Low"))="Low"</formula>
    </cfRule>
  </conditionalFormatting>
  <conditionalFormatting sqref="AG49">
    <cfRule type="beginsWith" dxfId="1286" priority="1119" operator="beginsWith" text="High">
      <formula>LEFT(AG49,LEN("High"))="High"</formula>
    </cfRule>
    <cfRule type="beginsWith" dxfId="1285" priority="1120" operator="beginsWith" text="Moderate">
      <formula>LEFT(AG49,LEN("Moderate"))="Moderate"</formula>
    </cfRule>
    <cfRule type="beginsWith" dxfId="1284" priority="1121" operator="beginsWith" text="Low">
      <formula>LEFT(AG49,LEN("Low"))="Low"</formula>
    </cfRule>
  </conditionalFormatting>
  <conditionalFormatting sqref="AH49">
    <cfRule type="beginsWith" dxfId="1283" priority="1116" operator="beginsWith" text="High">
      <formula>LEFT(AH49,LEN("High"))="High"</formula>
    </cfRule>
    <cfRule type="beginsWith" dxfId="1282" priority="1117" operator="beginsWith" text="Moderate">
      <formula>LEFT(AH49,LEN("Moderate"))="Moderate"</formula>
    </cfRule>
    <cfRule type="beginsWith" dxfId="1281" priority="1118" operator="beginsWith" text="Low">
      <formula>LEFT(AH49,LEN("Low"))="Low"</formula>
    </cfRule>
  </conditionalFormatting>
  <conditionalFormatting sqref="AI49">
    <cfRule type="beginsWith" dxfId="1280" priority="1113" operator="beginsWith" text="High">
      <formula>LEFT(AI49,LEN("High"))="High"</formula>
    </cfRule>
    <cfRule type="beginsWith" dxfId="1279" priority="1114" operator="beginsWith" text="Moderate">
      <formula>LEFT(AI49,LEN("Moderate"))="Moderate"</formula>
    </cfRule>
    <cfRule type="beginsWith" dxfId="1278" priority="1115" operator="beginsWith" text="Low">
      <formula>LEFT(AI49,LEN("Low"))="Low"</formula>
    </cfRule>
  </conditionalFormatting>
  <conditionalFormatting sqref="AG49">
    <cfRule type="cellIs" dxfId="1277" priority="1112" operator="lessThan">
      <formula>1</formula>
    </cfRule>
  </conditionalFormatting>
  <conditionalFormatting sqref="AH49">
    <cfRule type="beginsWith" dxfId="1276" priority="1109" operator="beginsWith" text="High">
      <formula>LEFT(AH49,LEN("High"))="High"</formula>
    </cfRule>
    <cfRule type="beginsWith" dxfId="1275" priority="1110" operator="beginsWith" text="Moderate">
      <formula>LEFT(AH49,LEN("Moderate"))="Moderate"</formula>
    </cfRule>
    <cfRule type="beginsWith" dxfId="1274" priority="1111" operator="beginsWith" text="Low">
      <formula>LEFT(AH49,LEN("Low"))="Low"</formula>
    </cfRule>
  </conditionalFormatting>
  <conditionalFormatting sqref="AH49">
    <cfRule type="beginsWith" dxfId="1273" priority="1106" operator="beginsWith" text="High">
      <formula>LEFT(AH49,LEN("High"))="High"</formula>
    </cfRule>
    <cfRule type="beginsWith" dxfId="1272" priority="1107" operator="beginsWith" text="Moderate">
      <formula>LEFT(AH49,LEN("Moderate"))="Moderate"</formula>
    </cfRule>
    <cfRule type="beginsWith" dxfId="1271" priority="1108" operator="beginsWith" text="Low">
      <formula>LEFT(AH49,LEN("Low"))="Low"</formula>
    </cfRule>
  </conditionalFormatting>
  <conditionalFormatting sqref="AH49">
    <cfRule type="beginsWith" dxfId="1270" priority="1103" operator="beginsWith" text="High">
      <formula>LEFT(AH49,LEN("High"))="High"</formula>
    </cfRule>
    <cfRule type="beginsWith" dxfId="1269" priority="1104" operator="beginsWith" text="Moderate">
      <formula>LEFT(AH49,LEN("Moderate"))="Moderate"</formula>
    </cfRule>
    <cfRule type="beginsWith" dxfId="1268" priority="1105" operator="beginsWith" text="Low">
      <formula>LEFT(AH49,LEN("Low"))="Low"</formula>
    </cfRule>
  </conditionalFormatting>
  <conditionalFormatting sqref="AG49">
    <cfRule type="beginsWith" dxfId="1267" priority="1100" operator="beginsWith" text="High">
      <formula>LEFT(AG49,LEN("High"))="High"</formula>
    </cfRule>
    <cfRule type="beginsWith" dxfId="1266" priority="1101" operator="beginsWith" text="Moderate">
      <formula>LEFT(AG49,LEN("Moderate"))="Moderate"</formula>
    </cfRule>
    <cfRule type="beginsWith" dxfId="1265" priority="1102" operator="beginsWith" text="Low">
      <formula>LEFT(AG49,LEN("Low"))="Low"</formula>
    </cfRule>
  </conditionalFormatting>
  <conditionalFormatting sqref="AG49">
    <cfRule type="cellIs" dxfId="1264" priority="1095" operator="greaterThan">
      <formula>26</formula>
    </cfRule>
    <cfRule type="cellIs" dxfId="1263" priority="1096" operator="between">
      <formula>12</formula>
      <formula>26</formula>
    </cfRule>
    <cfRule type="cellIs" dxfId="1262" priority="1097" operator="between">
      <formula>4</formula>
      <formula>12</formula>
    </cfRule>
    <cfRule type="cellIs" dxfId="1261" priority="1098" operator="between">
      <formula>1</formula>
      <formula>4</formula>
    </cfRule>
    <cfRule type="cellIs" dxfId="1260" priority="1099" operator="lessThan">
      <formula>1</formula>
    </cfRule>
  </conditionalFormatting>
  <conditionalFormatting sqref="AG49">
    <cfRule type="cellIs" dxfId="1259" priority="1094" operator="lessThan">
      <formula>1</formula>
    </cfRule>
  </conditionalFormatting>
  <conditionalFormatting sqref="AG49">
    <cfRule type="cellIs" dxfId="1258" priority="1093" operator="lessThan">
      <formula>1</formula>
    </cfRule>
  </conditionalFormatting>
  <conditionalFormatting sqref="AG49:AH49">
    <cfRule type="beginsWith" dxfId="1257" priority="1090" operator="beginsWith" text="High">
      <formula>LEFT(AG49,LEN("High"))="High"</formula>
    </cfRule>
    <cfRule type="beginsWith" dxfId="1256" priority="1091" operator="beginsWith" text="Moderate">
      <formula>LEFT(AG49,LEN("Moderate"))="Moderate"</formula>
    </cfRule>
    <cfRule type="beginsWith" dxfId="1255" priority="1092" operator="beginsWith" text="Low">
      <formula>LEFT(AG49,LEN("Low"))="Low"</formula>
    </cfRule>
  </conditionalFormatting>
  <conditionalFormatting sqref="AG49">
    <cfRule type="beginsWith" dxfId="1254" priority="1087" operator="beginsWith" text="High">
      <formula>LEFT(AG49,LEN("High"))="High"</formula>
    </cfRule>
    <cfRule type="beginsWith" dxfId="1253" priority="1088" operator="beginsWith" text="Moderate">
      <formula>LEFT(AG49,LEN("Moderate"))="Moderate"</formula>
    </cfRule>
    <cfRule type="beginsWith" dxfId="1252" priority="1089" operator="beginsWith" text="Low">
      <formula>LEFT(AG49,LEN("Low"))="Low"</formula>
    </cfRule>
  </conditionalFormatting>
  <conditionalFormatting sqref="AH49">
    <cfRule type="beginsWith" dxfId="1251" priority="1084" operator="beginsWith" text="High">
      <formula>LEFT(AH49,LEN("High"))="High"</formula>
    </cfRule>
    <cfRule type="beginsWith" dxfId="1250" priority="1085" operator="beginsWith" text="Moderate">
      <formula>LEFT(AH49,LEN("Moderate"))="Moderate"</formula>
    </cfRule>
    <cfRule type="beginsWith" dxfId="1249" priority="1086" operator="beginsWith" text="Low">
      <formula>LEFT(AH49,LEN("Low"))="Low"</formula>
    </cfRule>
  </conditionalFormatting>
  <conditionalFormatting sqref="AG49:AH49">
    <cfRule type="cellIs" dxfId="1248" priority="1079" operator="greaterThan">
      <formula>26</formula>
    </cfRule>
    <cfRule type="cellIs" dxfId="1247" priority="1080" operator="between">
      <formula>12</formula>
      <formula>26</formula>
    </cfRule>
    <cfRule type="cellIs" dxfId="1246" priority="1081" operator="between">
      <formula>4</formula>
      <formula>12</formula>
    </cfRule>
    <cfRule type="cellIs" dxfId="1245" priority="1082" operator="between">
      <formula>1</formula>
      <formula>4</formula>
    </cfRule>
    <cfRule type="cellIs" dxfId="1244" priority="1083" operator="lessThan">
      <formula>1</formula>
    </cfRule>
  </conditionalFormatting>
  <conditionalFormatting sqref="AH49">
    <cfRule type="cellIs" dxfId="1243" priority="1064" operator="between">
      <formula>10000</formula>
      <formula>50000</formula>
    </cfRule>
  </conditionalFormatting>
  <conditionalFormatting sqref="AG50:AH50">
    <cfRule type="beginsWith" dxfId="1242" priority="1055" operator="beginsWith" text="High">
      <formula>LEFT(AG50,LEN("High"))="High"</formula>
    </cfRule>
    <cfRule type="beginsWith" dxfId="1241" priority="1056" operator="beginsWith" text="Moderate">
      <formula>LEFT(AG50,LEN("Moderate"))="Moderate"</formula>
    </cfRule>
    <cfRule type="beginsWith" dxfId="1240" priority="1057" operator="beginsWith" text="Low">
      <formula>LEFT(AG50,LEN("Low"))="Low"</formula>
    </cfRule>
  </conditionalFormatting>
  <conditionalFormatting sqref="AI50">
    <cfRule type="beginsWith" dxfId="1239" priority="1052" operator="beginsWith" text="High">
      <formula>LEFT(AI50,LEN("High"))="High"</formula>
    </cfRule>
    <cfRule type="beginsWith" dxfId="1238" priority="1053" operator="beginsWith" text="Moderate">
      <formula>LEFT(AI50,LEN("Moderate"))="Moderate"</formula>
    </cfRule>
    <cfRule type="beginsWith" dxfId="1237" priority="1054" operator="beginsWith" text="Low">
      <formula>LEFT(AI50,LEN("Low"))="Low"</formula>
    </cfRule>
  </conditionalFormatting>
  <conditionalFormatting sqref="AG50">
    <cfRule type="beginsWith" dxfId="1236" priority="1049" operator="beginsWith" text="High">
      <formula>LEFT(AG50,LEN("High"))="High"</formula>
    </cfRule>
    <cfRule type="beginsWith" dxfId="1235" priority="1050" operator="beginsWith" text="Moderate">
      <formula>LEFT(AG50,LEN("Moderate"))="Moderate"</formula>
    </cfRule>
    <cfRule type="beginsWith" dxfId="1234" priority="1051" operator="beginsWith" text="Low">
      <formula>LEFT(AG50,LEN("Low"))="Low"</formula>
    </cfRule>
  </conditionalFormatting>
  <conditionalFormatting sqref="AH50">
    <cfRule type="beginsWith" dxfId="1233" priority="1046" operator="beginsWith" text="High">
      <formula>LEFT(AH50,LEN("High"))="High"</formula>
    </cfRule>
    <cfRule type="beginsWith" dxfId="1232" priority="1047" operator="beginsWith" text="Moderate">
      <formula>LEFT(AH50,LEN("Moderate"))="Moderate"</formula>
    </cfRule>
    <cfRule type="beginsWith" dxfId="1231" priority="1048" operator="beginsWith" text="Low">
      <formula>LEFT(AH50,LEN("Low"))="Low"</formula>
    </cfRule>
  </conditionalFormatting>
  <conditionalFormatting sqref="AI50">
    <cfRule type="beginsWith" dxfId="1230" priority="1043" operator="beginsWith" text="High">
      <formula>LEFT(AI50,LEN("High"))="High"</formula>
    </cfRule>
    <cfRule type="beginsWith" dxfId="1229" priority="1044" operator="beginsWith" text="Moderate">
      <formula>LEFT(AI50,LEN("Moderate"))="Moderate"</formula>
    </cfRule>
    <cfRule type="beginsWith" dxfId="1228" priority="1045" operator="beginsWith" text="Low">
      <formula>LEFT(AI50,LEN("Low"))="Low"</formula>
    </cfRule>
  </conditionalFormatting>
  <conditionalFormatting sqref="AG50">
    <cfRule type="cellIs" dxfId="1227" priority="1042" operator="lessThan">
      <formula>1</formula>
    </cfRule>
  </conditionalFormatting>
  <conditionalFormatting sqref="AH50">
    <cfRule type="beginsWith" dxfId="1226" priority="1039" operator="beginsWith" text="High">
      <formula>LEFT(AH50,LEN("High"))="High"</formula>
    </cfRule>
    <cfRule type="beginsWith" dxfId="1225" priority="1040" operator="beginsWith" text="Moderate">
      <formula>LEFT(AH50,LEN("Moderate"))="Moderate"</formula>
    </cfRule>
    <cfRule type="beginsWith" dxfId="1224" priority="1041" operator="beginsWith" text="Low">
      <formula>LEFT(AH50,LEN("Low"))="Low"</formula>
    </cfRule>
  </conditionalFormatting>
  <conditionalFormatting sqref="AH50">
    <cfRule type="beginsWith" dxfId="1223" priority="1036" operator="beginsWith" text="High">
      <formula>LEFT(AH50,LEN("High"))="High"</formula>
    </cfRule>
    <cfRule type="beginsWith" dxfId="1222" priority="1037" operator="beginsWith" text="Moderate">
      <formula>LEFT(AH50,LEN("Moderate"))="Moderate"</formula>
    </cfRule>
    <cfRule type="beginsWith" dxfId="1221" priority="1038" operator="beginsWith" text="Low">
      <formula>LEFT(AH50,LEN("Low"))="Low"</formula>
    </cfRule>
  </conditionalFormatting>
  <conditionalFormatting sqref="AH50">
    <cfRule type="beginsWith" dxfId="1220" priority="1033" operator="beginsWith" text="High">
      <formula>LEFT(AH50,LEN("High"))="High"</formula>
    </cfRule>
    <cfRule type="beginsWith" dxfId="1219" priority="1034" operator="beginsWith" text="Moderate">
      <formula>LEFT(AH50,LEN("Moderate"))="Moderate"</formula>
    </cfRule>
    <cfRule type="beginsWith" dxfId="1218" priority="1035" operator="beginsWith" text="Low">
      <formula>LEFT(AH50,LEN("Low"))="Low"</formula>
    </cfRule>
  </conditionalFormatting>
  <conditionalFormatting sqref="AG50">
    <cfRule type="beginsWith" dxfId="1217" priority="1030" operator="beginsWith" text="High">
      <formula>LEFT(AG50,LEN("High"))="High"</formula>
    </cfRule>
    <cfRule type="beginsWith" dxfId="1216" priority="1031" operator="beginsWith" text="Moderate">
      <formula>LEFT(AG50,LEN("Moderate"))="Moderate"</formula>
    </cfRule>
    <cfRule type="beginsWith" dxfId="1215" priority="1032" operator="beginsWith" text="Low">
      <formula>LEFT(AG50,LEN("Low"))="Low"</formula>
    </cfRule>
  </conditionalFormatting>
  <conditionalFormatting sqref="AG50">
    <cfRule type="cellIs" dxfId="1214" priority="1025" operator="greaterThan">
      <formula>26</formula>
    </cfRule>
    <cfRule type="cellIs" dxfId="1213" priority="1026" operator="between">
      <formula>12</formula>
      <formula>26</formula>
    </cfRule>
    <cfRule type="cellIs" dxfId="1212" priority="1027" operator="between">
      <formula>4</formula>
      <formula>12</formula>
    </cfRule>
    <cfRule type="cellIs" dxfId="1211" priority="1028" operator="between">
      <formula>1</formula>
      <formula>4</formula>
    </cfRule>
    <cfRule type="cellIs" dxfId="1210" priority="1029" operator="lessThan">
      <formula>1</formula>
    </cfRule>
  </conditionalFormatting>
  <conditionalFormatting sqref="AG50">
    <cfRule type="cellIs" dxfId="1209" priority="1024" operator="lessThan">
      <formula>1</formula>
    </cfRule>
  </conditionalFormatting>
  <conditionalFormatting sqref="AG50">
    <cfRule type="cellIs" dxfId="1208" priority="1023" operator="lessThan">
      <formula>1</formula>
    </cfRule>
  </conditionalFormatting>
  <conditionalFormatting sqref="AG50:AH50">
    <cfRule type="beginsWith" dxfId="1207" priority="1020" operator="beginsWith" text="High">
      <formula>LEFT(AG50,LEN("High"))="High"</formula>
    </cfRule>
    <cfRule type="beginsWith" dxfId="1206" priority="1021" operator="beginsWith" text="Moderate">
      <formula>LEFT(AG50,LEN("Moderate"))="Moderate"</formula>
    </cfRule>
    <cfRule type="beginsWith" dxfId="1205" priority="1022" operator="beginsWith" text="Low">
      <formula>LEFT(AG50,LEN("Low"))="Low"</formula>
    </cfRule>
  </conditionalFormatting>
  <conditionalFormatting sqref="AG50">
    <cfRule type="beginsWith" dxfId="1204" priority="1017" operator="beginsWith" text="High">
      <formula>LEFT(AG50,LEN("High"))="High"</formula>
    </cfRule>
    <cfRule type="beginsWith" dxfId="1203" priority="1018" operator="beginsWith" text="Moderate">
      <formula>LEFT(AG50,LEN("Moderate"))="Moderate"</formula>
    </cfRule>
    <cfRule type="beginsWith" dxfId="1202" priority="1019" operator="beginsWith" text="Low">
      <formula>LEFT(AG50,LEN("Low"))="Low"</formula>
    </cfRule>
  </conditionalFormatting>
  <conditionalFormatting sqref="AH50">
    <cfRule type="beginsWith" dxfId="1201" priority="1014" operator="beginsWith" text="High">
      <formula>LEFT(AH50,LEN("High"))="High"</formula>
    </cfRule>
    <cfRule type="beginsWith" dxfId="1200" priority="1015" operator="beginsWith" text="Moderate">
      <formula>LEFT(AH50,LEN("Moderate"))="Moderate"</formula>
    </cfRule>
    <cfRule type="beginsWith" dxfId="1199" priority="1016" operator="beginsWith" text="Low">
      <formula>LEFT(AH50,LEN("Low"))="Low"</formula>
    </cfRule>
  </conditionalFormatting>
  <conditionalFormatting sqref="AG50:AH50">
    <cfRule type="cellIs" dxfId="1198" priority="1009" operator="greaterThan">
      <formula>26</formula>
    </cfRule>
    <cfRule type="cellIs" dxfId="1197" priority="1010" operator="between">
      <formula>12</formula>
      <formula>26</formula>
    </cfRule>
    <cfRule type="cellIs" dxfId="1196" priority="1011" operator="between">
      <formula>4</formula>
      <formula>12</formula>
    </cfRule>
    <cfRule type="cellIs" dxfId="1195" priority="1012" operator="between">
      <formula>1</formula>
      <formula>4</formula>
    </cfRule>
    <cfRule type="cellIs" dxfId="1194" priority="1013" operator="lessThan">
      <formula>1</formula>
    </cfRule>
  </conditionalFormatting>
  <conditionalFormatting sqref="AH50">
    <cfRule type="cellIs" dxfId="1193" priority="994" operator="between">
      <formula>10000</formula>
      <formula>50000</formula>
    </cfRule>
  </conditionalFormatting>
  <conditionalFormatting sqref="AG51:AH51">
    <cfRule type="beginsWith" dxfId="1192" priority="985" operator="beginsWith" text="High">
      <formula>LEFT(AG51,LEN("High"))="High"</formula>
    </cfRule>
    <cfRule type="beginsWith" dxfId="1191" priority="986" operator="beginsWith" text="Moderate">
      <formula>LEFT(AG51,LEN("Moderate"))="Moderate"</formula>
    </cfRule>
    <cfRule type="beginsWith" dxfId="1190" priority="987" operator="beginsWith" text="Low">
      <formula>LEFT(AG51,LEN("Low"))="Low"</formula>
    </cfRule>
  </conditionalFormatting>
  <conditionalFormatting sqref="AI51">
    <cfRule type="beginsWith" dxfId="1189" priority="982" operator="beginsWith" text="High">
      <formula>LEFT(AI51,LEN("High"))="High"</formula>
    </cfRule>
    <cfRule type="beginsWith" dxfId="1188" priority="983" operator="beginsWith" text="Moderate">
      <formula>LEFT(AI51,LEN("Moderate"))="Moderate"</formula>
    </cfRule>
    <cfRule type="beginsWith" dxfId="1187" priority="984" operator="beginsWith" text="Low">
      <formula>LEFT(AI51,LEN("Low"))="Low"</formula>
    </cfRule>
  </conditionalFormatting>
  <conditionalFormatting sqref="AG51">
    <cfRule type="beginsWith" dxfId="1186" priority="979" operator="beginsWith" text="High">
      <formula>LEFT(AG51,LEN("High"))="High"</formula>
    </cfRule>
    <cfRule type="beginsWith" dxfId="1185" priority="980" operator="beginsWith" text="Moderate">
      <formula>LEFT(AG51,LEN("Moderate"))="Moderate"</formula>
    </cfRule>
    <cfRule type="beginsWith" dxfId="1184" priority="981" operator="beginsWith" text="Low">
      <formula>LEFT(AG51,LEN("Low"))="Low"</formula>
    </cfRule>
  </conditionalFormatting>
  <conditionalFormatting sqref="AH51">
    <cfRule type="beginsWith" dxfId="1183" priority="976" operator="beginsWith" text="High">
      <formula>LEFT(AH51,LEN("High"))="High"</formula>
    </cfRule>
    <cfRule type="beginsWith" dxfId="1182" priority="977" operator="beginsWith" text="Moderate">
      <formula>LEFT(AH51,LEN("Moderate"))="Moderate"</formula>
    </cfRule>
    <cfRule type="beginsWith" dxfId="1181" priority="978" operator="beginsWith" text="Low">
      <formula>LEFT(AH51,LEN("Low"))="Low"</formula>
    </cfRule>
  </conditionalFormatting>
  <conditionalFormatting sqref="AI51">
    <cfRule type="beginsWith" dxfId="1180" priority="973" operator="beginsWith" text="High">
      <formula>LEFT(AI51,LEN("High"))="High"</formula>
    </cfRule>
    <cfRule type="beginsWith" dxfId="1179" priority="974" operator="beginsWith" text="Moderate">
      <formula>LEFT(AI51,LEN("Moderate"))="Moderate"</formula>
    </cfRule>
    <cfRule type="beginsWith" dxfId="1178" priority="975" operator="beginsWith" text="Low">
      <formula>LEFT(AI51,LEN("Low"))="Low"</formula>
    </cfRule>
  </conditionalFormatting>
  <conditionalFormatting sqref="AG51">
    <cfRule type="cellIs" dxfId="1177" priority="972" operator="lessThan">
      <formula>1</formula>
    </cfRule>
  </conditionalFormatting>
  <conditionalFormatting sqref="AH51">
    <cfRule type="beginsWith" dxfId="1176" priority="969" operator="beginsWith" text="High">
      <formula>LEFT(AH51,LEN("High"))="High"</formula>
    </cfRule>
    <cfRule type="beginsWith" dxfId="1175" priority="970" operator="beginsWith" text="Moderate">
      <formula>LEFT(AH51,LEN("Moderate"))="Moderate"</formula>
    </cfRule>
    <cfRule type="beginsWith" dxfId="1174" priority="971" operator="beginsWith" text="Low">
      <formula>LEFT(AH51,LEN("Low"))="Low"</formula>
    </cfRule>
  </conditionalFormatting>
  <conditionalFormatting sqref="AH51">
    <cfRule type="beginsWith" dxfId="1173" priority="966" operator="beginsWith" text="High">
      <formula>LEFT(AH51,LEN("High"))="High"</formula>
    </cfRule>
    <cfRule type="beginsWith" dxfId="1172" priority="967" operator="beginsWith" text="Moderate">
      <formula>LEFT(AH51,LEN("Moderate"))="Moderate"</formula>
    </cfRule>
    <cfRule type="beginsWith" dxfId="1171" priority="968" operator="beginsWith" text="Low">
      <formula>LEFT(AH51,LEN("Low"))="Low"</formula>
    </cfRule>
  </conditionalFormatting>
  <conditionalFormatting sqref="AH51">
    <cfRule type="beginsWith" dxfId="1170" priority="963" operator="beginsWith" text="High">
      <formula>LEFT(AH51,LEN("High"))="High"</formula>
    </cfRule>
    <cfRule type="beginsWith" dxfId="1169" priority="964" operator="beginsWith" text="Moderate">
      <formula>LEFT(AH51,LEN("Moderate"))="Moderate"</formula>
    </cfRule>
    <cfRule type="beginsWith" dxfId="1168" priority="965" operator="beginsWith" text="Low">
      <formula>LEFT(AH51,LEN("Low"))="Low"</formula>
    </cfRule>
  </conditionalFormatting>
  <conditionalFormatting sqref="AG51">
    <cfRule type="beginsWith" dxfId="1167" priority="960" operator="beginsWith" text="High">
      <formula>LEFT(AG51,LEN("High"))="High"</formula>
    </cfRule>
    <cfRule type="beginsWith" dxfId="1166" priority="961" operator="beginsWith" text="Moderate">
      <formula>LEFT(AG51,LEN("Moderate"))="Moderate"</formula>
    </cfRule>
    <cfRule type="beginsWith" dxfId="1165" priority="962" operator="beginsWith" text="Low">
      <formula>LEFT(AG51,LEN("Low"))="Low"</formula>
    </cfRule>
  </conditionalFormatting>
  <conditionalFormatting sqref="AG51">
    <cfRule type="cellIs" dxfId="1164" priority="955" operator="greaterThan">
      <formula>26</formula>
    </cfRule>
    <cfRule type="cellIs" dxfId="1163" priority="956" operator="between">
      <formula>12</formula>
      <formula>26</formula>
    </cfRule>
    <cfRule type="cellIs" dxfId="1162" priority="957" operator="between">
      <formula>4</formula>
      <formula>12</formula>
    </cfRule>
    <cfRule type="cellIs" dxfId="1161" priority="958" operator="between">
      <formula>1</formula>
      <formula>4</formula>
    </cfRule>
    <cfRule type="cellIs" dxfId="1160" priority="959" operator="lessThan">
      <formula>1</formula>
    </cfRule>
  </conditionalFormatting>
  <conditionalFormatting sqref="AG51">
    <cfRule type="cellIs" dxfId="1159" priority="954" operator="lessThan">
      <formula>1</formula>
    </cfRule>
  </conditionalFormatting>
  <conditionalFormatting sqref="AG51">
    <cfRule type="cellIs" dxfId="1158" priority="953" operator="lessThan">
      <formula>1</formula>
    </cfRule>
  </conditionalFormatting>
  <conditionalFormatting sqref="AG51:AH51">
    <cfRule type="beginsWith" dxfId="1157" priority="950" operator="beginsWith" text="High">
      <formula>LEFT(AG51,LEN("High"))="High"</formula>
    </cfRule>
    <cfRule type="beginsWith" dxfId="1156" priority="951" operator="beginsWith" text="Moderate">
      <formula>LEFT(AG51,LEN("Moderate"))="Moderate"</formula>
    </cfRule>
    <cfRule type="beginsWith" dxfId="1155" priority="952" operator="beginsWith" text="Low">
      <formula>LEFT(AG51,LEN("Low"))="Low"</formula>
    </cfRule>
  </conditionalFormatting>
  <conditionalFormatting sqref="AG51">
    <cfRule type="beginsWith" dxfId="1154" priority="947" operator="beginsWith" text="High">
      <formula>LEFT(AG51,LEN("High"))="High"</formula>
    </cfRule>
    <cfRule type="beginsWith" dxfId="1153" priority="948" operator="beginsWith" text="Moderate">
      <formula>LEFT(AG51,LEN("Moderate"))="Moderate"</formula>
    </cfRule>
    <cfRule type="beginsWith" dxfId="1152" priority="949" operator="beginsWith" text="Low">
      <formula>LEFT(AG51,LEN("Low"))="Low"</formula>
    </cfRule>
  </conditionalFormatting>
  <conditionalFormatting sqref="AH51">
    <cfRule type="beginsWith" dxfId="1151" priority="944" operator="beginsWith" text="High">
      <formula>LEFT(AH51,LEN("High"))="High"</formula>
    </cfRule>
    <cfRule type="beginsWith" dxfId="1150" priority="945" operator="beginsWith" text="Moderate">
      <formula>LEFT(AH51,LEN("Moderate"))="Moderate"</formula>
    </cfRule>
    <cfRule type="beginsWith" dxfId="1149" priority="946" operator="beginsWith" text="Low">
      <formula>LEFT(AH51,LEN("Low"))="Low"</formula>
    </cfRule>
  </conditionalFormatting>
  <conditionalFormatting sqref="AG51:AH51">
    <cfRule type="cellIs" dxfId="1148" priority="939" operator="greaterThan">
      <formula>26</formula>
    </cfRule>
    <cfRule type="cellIs" dxfId="1147" priority="940" operator="between">
      <formula>12</formula>
      <formula>26</formula>
    </cfRule>
    <cfRule type="cellIs" dxfId="1146" priority="941" operator="between">
      <formula>4</formula>
      <formula>12</formula>
    </cfRule>
    <cfRule type="cellIs" dxfId="1145" priority="942" operator="between">
      <formula>1</formula>
      <formula>4</formula>
    </cfRule>
    <cfRule type="cellIs" dxfId="1144" priority="943" operator="lessThan">
      <formula>1</formula>
    </cfRule>
  </conditionalFormatting>
  <conditionalFormatting sqref="AH51">
    <cfRule type="cellIs" dxfId="1143" priority="924" operator="between">
      <formula>10000</formula>
      <formula>50000</formula>
    </cfRule>
  </conditionalFormatting>
  <conditionalFormatting sqref="AG52:AH52">
    <cfRule type="beginsWith" dxfId="1142" priority="915" operator="beginsWith" text="High">
      <formula>LEFT(AG52,LEN("High"))="High"</formula>
    </cfRule>
    <cfRule type="beginsWith" dxfId="1141" priority="916" operator="beginsWith" text="Moderate">
      <formula>LEFT(AG52,LEN("Moderate"))="Moderate"</formula>
    </cfRule>
    <cfRule type="beginsWith" dxfId="1140" priority="917" operator="beginsWith" text="Low">
      <formula>LEFT(AG52,LEN("Low"))="Low"</formula>
    </cfRule>
  </conditionalFormatting>
  <conditionalFormatting sqref="AI52">
    <cfRule type="beginsWith" dxfId="1139" priority="912" operator="beginsWith" text="High">
      <formula>LEFT(AI52,LEN("High"))="High"</formula>
    </cfRule>
    <cfRule type="beginsWith" dxfId="1138" priority="913" operator="beginsWith" text="Moderate">
      <formula>LEFT(AI52,LEN("Moderate"))="Moderate"</formula>
    </cfRule>
    <cfRule type="beginsWith" dxfId="1137" priority="914" operator="beginsWith" text="Low">
      <formula>LEFT(AI52,LEN("Low"))="Low"</formula>
    </cfRule>
  </conditionalFormatting>
  <conditionalFormatting sqref="AG52">
    <cfRule type="beginsWith" dxfId="1136" priority="909" operator="beginsWith" text="High">
      <formula>LEFT(AG52,LEN("High"))="High"</formula>
    </cfRule>
    <cfRule type="beginsWith" dxfId="1135" priority="910" operator="beginsWith" text="Moderate">
      <formula>LEFT(AG52,LEN("Moderate"))="Moderate"</formula>
    </cfRule>
    <cfRule type="beginsWith" dxfId="1134" priority="911" operator="beginsWith" text="Low">
      <formula>LEFT(AG52,LEN("Low"))="Low"</formula>
    </cfRule>
  </conditionalFormatting>
  <conditionalFormatting sqref="AH52">
    <cfRule type="beginsWith" dxfId="1133" priority="906" operator="beginsWith" text="High">
      <formula>LEFT(AH52,LEN("High"))="High"</formula>
    </cfRule>
    <cfRule type="beginsWith" dxfId="1132" priority="907" operator="beginsWith" text="Moderate">
      <formula>LEFT(AH52,LEN("Moderate"))="Moderate"</formula>
    </cfRule>
    <cfRule type="beginsWith" dxfId="1131" priority="908" operator="beginsWith" text="Low">
      <formula>LEFT(AH52,LEN("Low"))="Low"</formula>
    </cfRule>
  </conditionalFormatting>
  <conditionalFormatting sqref="AI52">
    <cfRule type="beginsWith" dxfId="1130" priority="903" operator="beginsWith" text="High">
      <formula>LEFT(AI52,LEN("High"))="High"</formula>
    </cfRule>
    <cfRule type="beginsWith" dxfId="1129" priority="904" operator="beginsWith" text="Moderate">
      <formula>LEFT(AI52,LEN("Moderate"))="Moderate"</formula>
    </cfRule>
    <cfRule type="beginsWith" dxfId="1128" priority="905" operator="beginsWith" text="Low">
      <formula>LEFT(AI52,LEN("Low"))="Low"</formula>
    </cfRule>
  </conditionalFormatting>
  <conditionalFormatting sqref="AG52">
    <cfRule type="cellIs" dxfId="1127" priority="902" operator="lessThan">
      <formula>1</formula>
    </cfRule>
  </conditionalFormatting>
  <conditionalFormatting sqref="AH52">
    <cfRule type="beginsWith" dxfId="1126" priority="899" operator="beginsWith" text="High">
      <formula>LEFT(AH52,LEN("High"))="High"</formula>
    </cfRule>
    <cfRule type="beginsWith" dxfId="1125" priority="900" operator="beginsWith" text="Moderate">
      <formula>LEFT(AH52,LEN("Moderate"))="Moderate"</formula>
    </cfRule>
    <cfRule type="beginsWith" dxfId="1124" priority="901" operator="beginsWith" text="Low">
      <formula>LEFT(AH52,LEN("Low"))="Low"</formula>
    </cfRule>
  </conditionalFormatting>
  <conditionalFormatting sqref="AH52">
    <cfRule type="beginsWith" dxfId="1123" priority="896" operator="beginsWith" text="High">
      <formula>LEFT(AH52,LEN("High"))="High"</formula>
    </cfRule>
    <cfRule type="beginsWith" dxfId="1122" priority="897" operator="beginsWith" text="Moderate">
      <formula>LEFT(AH52,LEN("Moderate"))="Moderate"</formula>
    </cfRule>
    <cfRule type="beginsWith" dxfId="1121" priority="898" operator="beginsWith" text="Low">
      <formula>LEFT(AH52,LEN("Low"))="Low"</formula>
    </cfRule>
  </conditionalFormatting>
  <conditionalFormatting sqref="AH52">
    <cfRule type="beginsWith" dxfId="1120" priority="893" operator="beginsWith" text="High">
      <formula>LEFT(AH52,LEN("High"))="High"</formula>
    </cfRule>
    <cfRule type="beginsWith" dxfId="1119" priority="894" operator="beginsWith" text="Moderate">
      <formula>LEFT(AH52,LEN("Moderate"))="Moderate"</formula>
    </cfRule>
    <cfRule type="beginsWith" dxfId="1118" priority="895" operator="beginsWith" text="Low">
      <formula>LEFT(AH52,LEN("Low"))="Low"</formula>
    </cfRule>
  </conditionalFormatting>
  <conditionalFormatting sqref="AG52">
    <cfRule type="beginsWith" dxfId="1117" priority="890" operator="beginsWith" text="High">
      <formula>LEFT(AG52,LEN("High"))="High"</formula>
    </cfRule>
    <cfRule type="beginsWith" dxfId="1116" priority="891" operator="beginsWith" text="Moderate">
      <formula>LEFT(AG52,LEN("Moderate"))="Moderate"</formula>
    </cfRule>
    <cfRule type="beginsWith" dxfId="1115" priority="892" operator="beginsWith" text="Low">
      <formula>LEFT(AG52,LEN("Low"))="Low"</formula>
    </cfRule>
  </conditionalFormatting>
  <conditionalFormatting sqref="AG52">
    <cfRule type="cellIs" dxfId="1114" priority="885" operator="greaterThan">
      <formula>26</formula>
    </cfRule>
    <cfRule type="cellIs" dxfId="1113" priority="886" operator="between">
      <formula>12</formula>
      <formula>26</formula>
    </cfRule>
    <cfRule type="cellIs" dxfId="1112" priority="887" operator="between">
      <formula>4</formula>
      <formula>12</formula>
    </cfRule>
    <cfRule type="cellIs" dxfId="1111" priority="888" operator="between">
      <formula>1</formula>
      <formula>4</formula>
    </cfRule>
    <cfRule type="cellIs" dxfId="1110" priority="889" operator="lessThan">
      <formula>1</formula>
    </cfRule>
  </conditionalFormatting>
  <conditionalFormatting sqref="AG52">
    <cfRule type="cellIs" dxfId="1109" priority="884" operator="lessThan">
      <formula>1</formula>
    </cfRule>
  </conditionalFormatting>
  <conditionalFormatting sqref="AG52">
    <cfRule type="cellIs" dxfId="1108" priority="883" operator="lessThan">
      <formula>1</formula>
    </cfRule>
  </conditionalFormatting>
  <conditionalFormatting sqref="AG52:AH52">
    <cfRule type="beginsWith" dxfId="1107" priority="880" operator="beginsWith" text="High">
      <formula>LEFT(AG52,LEN("High"))="High"</formula>
    </cfRule>
    <cfRule type="beginsWith" dxfId="1106" priority="881" operator="beginsWith" text="Moderate">
      <formula>LEFT(AG52,LEN("Moderate"))="Moderate"</formula>
    </cfRule>
    <cfRule type="beginsWith" dxfId="1105" priority="882" operator="beginsWith" text="Low">
      <formula>LEFT(AG52,LEN("Low"))="Low"</formula>
    </cfRule>
  </conditionalFormatting>
  <conditionalFormatting sqref="AG52">
    <cfRule type="beginsWith" dxfId="1104" priority="877" operator="beginsWith" text="High">
      <formula>LEFT(AG52,LEN("High"))="High"</formula>
    </cfRule>
    <cfRule type="beginsWith" dxfId="1103" priority="878" operator="beginsWith" text="Moderate">
      <formula>LEFT(AG52,LEN("Moderate"))="Moderate"</formula>
    </cfRule>
    <cfRule type="beginsWith" dxfId="1102" priority="879" operator="beginsWith" text="Low">
      <formula>LEFT(AG52,LEN("Low"))="Low"</formula>
    </cfRule>
  </conditionalFormatting>
  <conditionalFormatting sqref="AH52">
    <cfRule type="beginsWith" dxfId="1101" priority="874" operator="beginsWith" text="High">
      <formula>LEFT(AH52,LEN("High"))="High"</formula>
    </cfRule>
    <cfRule type="beginsWith" dxfId="1100" priority="875" operator="beginsWith" text="Moderate">
      <formula>LEFT(AH52,LEN("Moderate"))="Moderate"</formula>
    </cfRule>
    <cfRule type="beginsWith" dxfId="1099" priority="876" operator="beginsWith" text="Low">
      <formula>LEFT(AH52,LEN("Low"))="Low"</formula>
    </cfRule>
  </conditionalFormatting>
  <conditionalFormatting sqref="AG52:AH52">
    <cfRule type="cellIs" dxfId="1098" priority="869" operator="greaterThan">
      <formula>26</formula>
    </cfRule>
    <cfRule type="cellIs" dxfId="1097" priority="870" operator="between">
      <formula>12</formula>
      <formula>26</formula>
    </cfRule>
    <cfRule type="cellIs" dxfId="1096" priority="871" operator="between">
      <formula>4</formula>
      <formula>12</formula>
    </cfRule>
    <cfRule type="cellIs" dxfId="1095" priority="872" operator="between">
      <formula>1</formula>
      <formula>4</formula>
    </cfRule>
    <cfRule type="cellIs" dxfId="1094" priority="873" operator="lessThan">
      <formula>1</formula>
    </cfRule>
  </conditionalFormatting>
  <conditionalFormatting sqref="AH52">
    <cfRule type="cellIs" dxfId="1093" priority="854" operator="between">
      <formula>10000</formula>
      <formula>50000</formula>
    </cfRule>
  </conditionalFormatting>
  <conditionalFormatting sqref="AG53:AH53">
    <cfRule type="beginsWith" dxfId="1092" priority="845" operator="beginsWith" text="High">
      <formula>LEFT(AG53,LEN("High"))="High"</formula>
    </cfRule>
    <cfRule type="beginsWith" dxfId="1091" priority="846" operator="beginsWith" text="Moderate">
      <formula>LEFT(AG53,LEN("Moderate"))="Moderate"</formula>
    </cfRule>
    <cfRule type="beginsWith" dxfId="1090" priority="847" operator="beginsWith" text="Low">
      <formula>LEFT(AG53,LEN("Low"))="Low"</formula>
    </cfRule>
  </conditionalFormatting>
  <conditionalFormatting sqref="AI53">
    <cfRule type="beginsWith" dxfId="1089" priority="842" operator="beginsWith" text="High">
      <formula>LEFT(AI53,LEN("High"))="High"</formula>
    </cfRule>
    <cfRule type="beginsWith" dxfId="1088" priority="843" operator="beginsWith" text="Moderate">
      <formula>LEFT(AI53,LEN("Moderate"))="Moderate"</formula>
    </cfRule>
    <cfRule type="beginsWith" dxfId="1087" priority="844" operator="beginsWith" text="Low">
      <formula>LEFT(AI53,LEN("Low"))="Low"</formula>
    </cfRule>
  </conditionalFormatting>
  <conditionalFormatting sqref="AG53">
    <cfRule type="beginsWith" dxfId="1086" priority="839" operator="beginsWith" text="High">
      <formula>LEFT(AG53,LEN("High"))="High"</formula>
    </cfRule>
    <cfRule type="beginsWith" dxfId="1085" priority="840" operator="beginsWith" text="Moderate">
      <formula>LEFT(AG53,LEN("Moderate"))="Moderate"</formula>
    </cfRule>
    <cfRule type="beginsWith" dxfId="1084" priority="841" operator="beginsWith" text="Low">
      <formula>LEFT(AG53,LEN("Low"))="Low"</formula>
    </cfRule>
  </conditionalFormatting>
  <conditionalFormatting sqref="AH53">
    <cfRule type="beginsWith" dxfId="1083" priority="836" operator="beginsWith" text="High">
      <formula>LEFT(AH53,LEN("High"))="High"</formula>
    </cfRule>
    <cfRule type="beginsWith" dxfId="1082" priority="837" operator="beginsWith" text="Moderate">
      <formula>LEFT(AH53,LEN("Moderate"))="Moderate"</formula>
    </cfRule>
    <cfRule type="beginsWith" dxfId="1081" priority="838" operator="beginsWith" text="Low">
      <formula>LEFT(AH53,LEN("Low"))="Low"</formula>
    </cfRule>
  </conditionalFormatting>
  <conditionalFormatting sqref="AI53">
    <cfRule type="beginsWith" dxfId="1080" priority="833" operator="beginsWith" text="High">
      <formula>LEFT(AI53,LEN("High"))="High"</formula>
    </cfRule>
    <cfRule type="beginsWith" dxfId="1079" priority="834" operator="beginsWith" text="Moderate">
      <formula>LEFT(AI53,LEN("Moderate"))="Moderate"</formula>
    </cfRule>
    <cfRule type="beginsWith" dxfId="1078" priority="835" operator="beginsWith" text="Low">
      <formula>LEFT(AI53,LEN("Low"))="Low"</formula>
    </cfRule>
  </conditionalFormatting>
  <conditionalFormatting sqref="AG53">
    <cfRule type="cellIs" dxfId="1077" priority="832" operator="lessThan">
      <formula>1</formula>
    </cfRule>
  </conditionalFormatting>
  <conditionalFormatting sqref="AH53">
    <cfRule type="beginsWith" dxfId="1076" priority="829" operator="beginsWith" text="High">
      <formula>LEFT(AH53,LEN("High"))="High"</formula>
    </cfRule>
    <cfRule type="beginsWith" dxfId="1075" priority="830" operator="beginsWith" text="Moderate">
      <formula>LEFT(AH53,LEN("Moderate"))="Moderate"</formula>
    </cfRule>
    <cfRule type="beginsWith" dxfId="1074" priority="831" operator="beginsWith" text="Low">
      <formula>LEFT(AH53,LEN("Low"))="Low"</formula>
    </cfRule>
  </conditionalFormatting>
  <conditionalFormatting sqref="AH53">
    <cfRule type="beginsWith" dxfId="1073" priority="826" operator="beginsWith" text="High">
      <formula>LEFT(AH53,LEN("High"))="High"</formula>
    </cfRule>
    <cfRule type="beginsWith" dxfId="1072" priority="827" operator="beginsWith" text="Moderate">
      <formula>LEFT(AH53,LEN("Moderate"))="Moderate"</formula>
    </cfRule>
    <cfRule type="beginsWith" dxfId="1071" priority="828" operator="beginsWith" text="Low">
      <formula>LEFT(AH53,LEN("Low"))="Low"</formula>
    </cfRule>
  </conditionalFormatting>
  <conditionalFormatting sqref="AH53">
    <cfRule type="beginsWith" dxfId="1070" priority="823" operator="beginsWith" text="High">
      <formula>LEFT(AH53,LEN("High"))="High"</formula>
    </cfRule>
    <cfRule type="beginsWith" dxfId="1069" priority="824" operator="beginsWith" text="Moderate">
      <formula>LEFT(AH53,LEN("Moderate"))="Moderate"</formula>
    </cfRule>
    <cfRule type="beginsWith" dxfId="1068" priority="825" operator="beginsWith" text="Low">
      <formula>LEFT(AH53,LEN("Low"))="Low"</formula>
    </cfRule>
  </conditionalFormatting>
  <conditionalFormatting sqref="AG53">
    <cfRule type="beginsWith" dxfId="1067" priority="820" operator="beginsWith" text="High">
      <formula>LEFT(AG53,LEN("High"))="High"</formula>
    </cfRule>
    <cfRule type="beginsWith" dxfId="1066" priority="821" operator="beginsWith" text="Moderate">
      <formula>LEFT(AG53,LEN("Moderate"))="Moderate"</formula>
    </cfRule>
    <cfRule type="beginsWith" dxfId="1065" priority="822" operator="beginsWith" text="Low">
      <formula>LEFT(AG53,LEN("Low"))="Low"</formula>
    </cfRule>
  </conditionalFormatting>
  <conditionalFormatting sqref="AG53">
    <cfRule type="cellIs" dxfId="1064" priority="815" operator="greaterThan">
      <formula>26</formula>
    </cfRule>
    <cfRule type="cellIs" dxfId="1063" priority="816" operator="between">
      <formula>12</formula>
      <formula>26</formula>
    </cfRule>
    <cfRule type="cellIs" dxfId="1062" priority="817" operator="between">
      <formula>4</formula>
      <formula>12</formula>
    </cfRule>
    <cfRule type="cellIs" dxfId="1061" priority="818" operator="between">
      <formula>1</formula>
      <formula>4</formula>
    </cfRule>
    <cfRule type="cellIs" dxfId="1060" priority="819" operator="lessThan">
      <formula>1</formula>
    </cfRule>
  </conditionalFormatting>
  <conditionalFormatting sqref="AG53">
    <cfRule type="cellIs" dxfId="1059" priority="814" operator="lessThan">
      <formula>1</formula>
    </cfRule>
  </conditionalFormatting>
  <conditionalFormatting sqref="AG53">
    <cfRule type="cellIs" dxfId="1058" priority="813" operator="lessThan">
      <formula>1</formula>
    </cfRule>
  </conditionalFormatting>
  <conditionalFormatting sqref="AG53:AH53">
    <cfRule type="beginsWith" dxfId="1057" priority="810" operator="beginsWith" text="High">
      <formula>LEFT(AG53,LEN("High"))="High"</formula>
    </cfRule>
    <cfRule type="beginsWith" dxfId="1056" priority="811" operator="beginsWith" text="Moderate">
      <formula>LEFT(AG53,LEN("Moderate"))="Moderate"</formula>
    </cfRule>
    <cfRule type="beginsWith" dxfId="1055" priority="812" operator="beginsWith" text="Low">
      <formula>LEFT(AG53,LEN("Low"))="Low"</formula>
    </cfRule>
  </conditionalFormatting>
  <conditionalFormatting sqref="AG53">
    <cfRule type="beginsWith" dxfId="1054" priority="807" operator="beginsWith" text="High">
      <formula>LEFT(AG53,LEN("High"))="High"</formula>
    </cfRule>
    <cfRule type="beginsWith" dxfId="1053" priority="808" operator="beginsWith" text="Moderate">
      <formula>LEFT(AG53,LEN("Moderate"))="Moderate"</formula>
    </cfRule>
    <cfRule type="beginsWith" dxfId="1052" priority="809" operator="beginsWith" text="Low">
      <formula>LEFT(AG53,LEN("Low"))="Low"</formula>
    </cfRule>
  </conditionalFormatting>
  <conditionalFormatting sqref="AH53">
    <cfRule type="beginsWith" dxfId="1051" priority="804" operator="beginsWith" text="High">
      <formula>LEFT(AH53,LEN("High"))="High"</formula>
    </cfRule>
    <cfRule type="beginsWith" dxfId="1050" priority="805" operator="beginsWith" text="Moderate">
      <formula>LEFT(AH53,LEN("Moderate"))="Moderate"</formula>
    </cfRule>
    <cfRule type="beginsWith" dxfId="1049" priority="806" operator="beginsWith" text="Low">
      <formula>LEFT(AH53,LEN("Low"))="Low"</formula>
    </cfRule>
  </conditionalFormatting>
  <conditionalFormatting sqref="AG53:AH53">
    <cfRule type="cellIs" dxfId="1048" priority="799" operator="greaterThan">
      <formula>26</formula>
    </cfRule>
    <cfRule type="cellIs" dxfId="1047" priority="800" operator="between">
      <formula>12</formula>
      <formula>26</formula>
    </cfRule>
    <cfRule type="cellIs" dxfId="1046" priority="801" operator="between">
      <formula>4</formula>
      <formula>12</formula>
    </cfRule>
    <cfRule type="cellIs" dxfId="1045" priority="802" operator="between">
      <formula>1</formula>
      <formula>4</formula>
    </cfRule>
    <cfRule type="cellIs" dxfId="1044" priority="803" operator="lessThan">
      <formula>1</formula>
    </cfRule>
  </conditionalFormatting>
  <conditionalFormatting sqref="AH53">
    <cfRule type="cellIs" dxfId="1043" priority="784" operator="between">
      <formula>10000</formula>
      <formula>50000</formula>
    </cfRule>
  </conditionalFormatting>
  <conditionalFormatting sqref="AG54:AH54">
    <cfRule type="beginsWith" dxfId="1042" priority="775" operator="beginsWith" text="High">
      <formula>LEFT(AG54,LEN("High"))="High"</formula>
    </cfRule>
    <cfRule type="beginsWith" dxfId="1041" priority="776" operator="beginsWith" text="Moderate">
      <formula>LEFT(AG54,LEN("Moderate"))="Moderate"</formula>
    </cfRule>
    <cfRule type="beginsWith" dxfId="1040" priority="777" operator="beginsWith" text="Low">
      <formula>LEFT(AG54,LEN("Low"))="Low"</formula>
    </cfRule>
  </conditionalFormatting>
  <conditionalFormatting sqref="AI54">
    <cfRule type="beginsWith" dxfId="1039" priority="772" operator="beginsWith" text="High">
      <formula>LEFT(AI54,LEN("High"))="High"</formula>
    </cfRule>
    <cfRule type="beginsWith" dxfId="1038" priority="773" operator="beginsWith" text="Moderate">
      <formula>LEFT(AI54,LEN("Moderate"))="Moderate"</formula>
    </cfRule>
    <cfRule type="beginsWith" dxfId="1037" priority="774" operator="beginsWith" text="Low">
      <formula>LEFT(AI54,LEN("Low"))="Low"</formula>
    </cfRule>
  </conditionalFormatting>
  <conditionalFormatting sqref="AG54">
    <cfRule type="beginsWith" dxfId="1036" priority="769" operator="beginsWith" text="High">
      <formula>LEFT(AG54,LEN("High"))="High"</formula>
    </cfRule>
    <cfRule type="beginsWith" dxfId="1035" priority="770" operator="beginsWith" text="Moderate">
      <formula>LEFT(AG54,LEN("Moderate"))="Moderate"</formula>
    </cfRule>
    <cfRule type="beginsWith" dxfId="1034" priority="771" operator="beginsWith" text="Low">
      <formula>LEFT(AG54,LEN("Low"))="Low"</formula>
    </cfRule>
  </conditionalFormatting>
  <conditionalFormatting sqref="AH54">
    <cfRule type="beginsWith" dxfId="1033" priority="766" operator="beginsWith" text="High">
      <formula>LEFT(AH54,LEN("High"))="High"</formula>
    </cfRule>
    <cfRule type="beginsWith" dxfId="1032" priority="767" operator="beginsWith" text="Moderate">
      <formula>LEFT(AH54,LEN("Moderate"))="Moderate"</formula>
    </cfRule>
    <cfRule type="beginsWith" dxfId="1031" priority="768" operator="beginsWith" text="Low">
      <formula>LEFT(AH54,LEN("Low"))="Low"</formula>
    </cfRule>
  </conditionalFormatting>
  <conditionalFormatting sqref="AI54">
    <cfRule type="beginsWith" dxfId="1030" priority="763" operator="beginsWith" text="High">
      <formula>LEFT(AI54,LEN("High"))="High"</formula>
    </cfRule>
    <cfRule type="beginsWith" dxfId="1029" priority="764" operator="beginsWith" text="Moderate">
      <formula>LEFT(AI54,LEN("Moderate"))="Moderate"</formula>
    </cfRule>
    <cfRule type="beginsWith" dxfId="1028" priority="765" operator="beginsWith" text="Low">
      <formula>LEFT(AI54,LEN("Low"))="Low"</formula>
    </cfRule>
  </conditionalFormatting>
  <conditionalFormatting sqref="AG54">
    <cfRule type="cellIs" dxfId="1027" priority="762" operator="lessThan">
      <formula>1</formula>
    </cfRule>
  </conditionalFormatting>
  <conditionalFormatting sqref="AH54">
    <cfRule type="beginsWith" dxfId="1026" priority="759" operator="beginsWith" text="High">
      <formula>LEFT(AH54,LEN("High"))="High"</formula>
    </cfRule>
    <cfRule type="beginsWith" dxfId="1025" priority="760" operator="beginsWith" text="Moderate">
      <formula>LEFT(AH54,LEN("Moderate"))="Moderate"</formula>
    </cfRule>
    <cfRule type="beginsWith" dxfId="1024" priority="761" operator="beginsWith" text="Low">
      <formula>LEFT(AH54,LEN("Low"))="Low"</formula>
    </cfRule>
  </conditionalFormatting>
  <conditionalFormatting sqref="AH54">
    <cfRule type="beginsWith" dxfId="1023" priority="756" operator="beginsWith" text="High">
      <formula>LEFT(AH54,LEN("High"))="High"</formula>
    </cfRule>
    <cfRule type="beginsWith" dxfId="1022" priority="757" operator="beginsWith" text="Moderate">
      <formula>LEFT(AH54,LEN("Moderate"))="Moderate"</formula>
    </cfRule>
    <cfRule type="beginsWith" dxfId="1021" priority="758" operator="beginsWith" text="Low">
      <formula>LEFT(AH54,LEN("Low"))="Low"</formula>
    </cfRule>
  </conditionalFormatting>
  <conditionalFormatting sqref="AH54">
    <cfRule type="beginsWith" dxfId="1020" priority="753" operator="beginsWith" text="High">
      <formula>LEFT(AH54,LEN("High"))="High"</formula>
    </cfRule>
    <cfRule type="beginsWith" dxfId="1019" priority="754" operator="beginsWith" text="Moderate">
      <formula>LEFT(AH54,LEN("Moderate"))="Moderate"</formula>
    </cfRule>
    <cfRule type="beginsWith" dxfId="1018" priority="755" operator="beginsWith" text="Low">
      <formula>LEFT(AH54,LEN("Low"))="Low"</formula>
    </cfRule>
  </conditionalFormatting>
  <conditionalFormatting sqref="AG54">
    <cfRule type="beginsWith" dxfId="1017" priority="750" operator="beginsWith" text="High">
      <formula>LEFT(AG54,LEN("High"))="High"</formula>
    </cfRule>
    <cfRule type="beginsWith" dxfId="1016" priority="751" operator="beginsWith" text="Moderate">
      <formula>LEFT(AG54,LEN("Moderate"))="Moderate"</formula>
    </cfRule>
    <cfRule type="beginsWith" dxfId="1015" priority="752" operator="beginsWith" text="Low">
      <formula>LEFT(AG54,LEN("Low"))="Low"</formula>
    </cfRule>
  </conditionalFormatting>
  <conditionalFormatting sqref="AG54">
    <cfRule type="cellIs" dxfId="1014" priority="745" operator="greaterThan">
      <formula>26</formula>
    </cfRule>
    <cfRule type="cellIs" dxfId="1013" priority="746" operator="between">
      <formula>12</formula>
      <formula>26</formula>
    </cfRule>
    <cfRule type="cellIs" dxfId="1012" priority="747" operator="between">
      <formula>4</formula>
      <formula>12</formula>
    </cfRule>
    <cfRule type="cellIs" dxfId="1011" priority="748" operator="between">
      <formula>1</formula>
      <formula>4</formula>
    </cfRule>
    <cfRule type="cellIs" dxfId="1010" priority="749" operator="lessThan">
      <formula>1</formula>
    </cfRule>
  </conditionalFormatting>
  <conditionalFormatting sqref="AG54">
    <cfRule type="cellIs" dxfId="1009" priority="744" operator="lessThan">
      <formula>1</formula>
    </cfRule>
  </conditionalFormatting>
  <conditionalFormatting sqref="AG54">
    <cfRule type="cellIs" dxfId="1008" priority="743" operator="lessThan">
      <formula>1</formula>
    </cfRule>
  </conditionalFormatting>
  <conditionalFormatting sqref="AG54:AH54">
    <cfRule type="beginsWith" dxfId="1007" priority="740" operator="beginsWith" text="High">
      <formula>LEFT(AG54,LEN("High"))="High"</formula>
    </cfRule>
    <cfRule type="beginsWith" dxfId="1006" priority="741" operator="beginsWith" text="Moderate">
      <formula>LEFT(AG54,LEN("Moderate"))="Moderate"</formula>
    </cfRule>
    <cfRule type="beginsWith" dxfId="1005" priority="742" operator="beginsWith" text="Low">
      <formula>LEFT(AG54,LEN("Low"))="Low"</formula>
    </cfRule>
  </conditionalFormatting>
  <conditionalFormatting sqref="AG54">
    <cfRule type="beginsWith" dxfId="1004" priority="737" operator="beginsWith" text="High">
      <formula>LEFT(AG54,LEN("High"))="High"</formula>
    </cfRule>
    <cfRule type="beginsWith" dxfId="1003" priority="738" operator="beginsWith" text="Moderate">
      <formula>LEFT(AG54,LEN("Moderate"))="Moderate"</formula>
    </cfRule>
    <cfRule type="beginsWith" dxfId="1002" priority="739" operator="beginsWith" text="Low">
      <formula>LEFT(AG54,LEN("Low"))="Low"</formula>
    </cfRule>
  </conditionalFormatting>
  <conditionalFormatting sqref="AH54">
    <cfRule type="beginsWith" dxfId="1001" priority="734" operator="beginsWith" text="High">
      <formula>LEFT(AH54,LEN("High"))="High"</formula>
    </cfRule>
    <cfRule type="beginsWith" dxfId="1000" priority="735" operator="beginsWith" text="Moderate">
      <formula>LEFT(AH54,LEN("Moderate"))="Moderate"</formula>
    </cfRule>
    <cfRule type="beginsWith" dxfId="999" priority="736" operator="beginsWith" text="Low">
      <formula>LEFT(AH54,LEN("Low"))="Low"</formula>
    </cfRule>
  </conditionalFormatting>
  <conditionalFormatting sqref="AG54:AH54">
    <cfRule type="cellIs" dxfId="998" priority="729" operator="greaterThan">
      <formula>26</formula>
    </cfRule>
    <cfRule type="cellIs" dxfId="997" priority="730" operator="between">
      <formula>12</formula>
      <formula>26</formula>
    </cfRule>
    <cfRule type="cellIs" dxfId="996" priority="731" operator="between">
      <formula>4</formula>
      <formula>12</formula>
    </cfRule>
    <cfRule type="cellIs" dxfId="995" priority="732" operator="between">
      <formula>1</formula>
      <formula>4</formula>
    </cfRule>
    <cfRule type="cellIs" dxfId="994" priority="733" operator="lessThan">
      <formula>1</formula>
    </cfRule>
  </conditionalFormatting>
  <conditionalFormatting sqref="AH54">
    <cfRule type="cellIs" dxfId="993" priority="714" operator="between">
      <formula>10000</formula>
      <formula>50000</formula>
    </cfRule>
  </conditionalFormatting>
  <conditionalFormatting sqref="AG55:AH55">
    <cfRule type="beginsWith" dxfId="992" priority="705" operator="beginsWith" text="High">
      <formula>LEFT(AG55,LEN("High"))="High"</formula>
    </cfRule>
    <cfRule type="beginsWith" dxfId="991" priority="706" operator="beginsWith" text="Moderate">
      <formula>LEFT(AG55,LEN("Moderate"))="Moderate"</formula>
    </cfRule>
    <cfRule type="beginsWith" dxfId="990" priority="707" operator="beginsWith" text="Low">
      <formula>LEFT(AG55,LEN("Low"))="Low"</formula>
    </cfRule>
  </conditionalFormatting>
  <conditionalFormatting sqref="AI55">
    <cfRule type="beginsWith" dxfId="989" priority="702" operator="beginsWith" text="High">
      <formula>LEFT(AI55,LEN("High"))="High"</formula>
    </cfRule>
    <cfRule type="beginsWith" dxfId="988" priority="703" operator="beginsWith" text="Moderate">
      <formula>LEFT(AI55,LEN("Moderate"))="Moderate"</formula>
    </cfRule>
    <cfRule type="beginsWith" dxfId="987" priority="704" operator="beginsWith" text="Low">
      <formula>LEFT(AI55,LEN("Low"))="Low"</formula>
    </cfRule>
  </conditionalFormatting>
  <conditionalFormatting sqref="AG55">
    <cfRule type="beginsWith" dxfId="986" priority="699" operator="beginsWith" text="High">
      <formula>LEFT(AG55,LEN("High"))="High"</formula>
    </cfRule>
    <cfRule type="beginsWith" dxfId="985" priority="700" operator="beginsWith" text="Moderate">
      <formula>LEFT(AG55,LEN("Moderate"))="Moderate"</formula>
    </cfRule>
    <cfRule type="beginsWith" dxfId="984" priority="701" operator="beginsWith" text="Low">
      <formula>LEFT(AG55,LEN("Low"))="Low"</formula>
    </cfRule>
  </conditionalFormatting>
  <conditionalFormatting sqref="AH55">
    <cfRule type="beginsWith" dxfId="983" priority="696" operator="beginsWith" text="High">
      <formula>LEFT(AH55,LEN("High"))="High"</formula>
    </cfRule>
    <cfRule type="beginsWith" dxfId="982" priority="697" operator="beginsWith" text="Moderate">
      <formula>LEFT(AH55,LEN("Moderate"))="Moderate"</formula>
    </cfRule>
    <cfRule type="beginsWith" dxfId="981" priority="698" operator="beginsWith" text="Low">
      <formula>LEFT(AH55,LEN("Low"))="Low"</formula>
    </cfRule>
  </conditionalFormatting>
  <conditionalFormatting sqref="AI55">
    <cfRule type="beginsWith" dxfId="980" priority="693" operator="beginsWith" text="High">
      <formula>LEFT(AI55,LEN("High"))="High"</formula>
    </cfRule>
    <cfRule type="beginsWith" dxfId="979" priority="694" operator="beginsWith" text="Moderate">
      <formula>LEFT(AI55,LEN("Moderate"))="Moderate"</formula>
    </cfRule>
    <cfRule type="beginsWith" dxfId="978" priority="695" operator="beginsWith" text="Low">
      <formula>LEFT(AI55,LEN("Low"))="Low"</formula>
    </cfRule>
  </conditionalFormatting>
  <conditionalFormatting sqref="AG55">
    <cfRule type="cellIs" dxfId="977" priority="692" operator="lessThan">
      <formula>1</formula>
    </cfRule>
  </conditionalFormatting>
  <conditionalFormatting sqref="AH55">
    <cfRule type="beginsWith" dxfId="976" priority="689" operator="beginsWith" text="High">
      <formula>LEFT(AH55,LEN("High"))="High"</formula>
    </cfRule>
    <cfRule type="beginsWith" dxfId="975" priority="690" operator="beginsWith" text="Moderate">
      <formula>LEFT(AH55,LEN("Moderate"))="Moderate"</formula>
    </cfRule>
    <cfRule type="beginsWith" dxfId="974" priority="691" operator="beginsWith" text="Low">
      <formula>LEFT(AH55,LEN("Low"))="Low"</formula>
    </cfRule>
  </conditionalFormatting>
  <conditionalFormatting sqref="AH55">
    <cfRule type="beginsWith" dxfId="973" priority="686" operator="beginsWith" text="High">
      <formula>LEFT(AH55,LEN("High"))="High"</formula>
    </cfRule>
    <cfRule type="beginsWith" dxfId="972" priority="687" operator="beginsWith" text="Moderate">
      <formula>LEFT(AH55,LEN("Moderate"))="Moderate"</formula>
    </cfRule>
    <cfRule type="beginsWith" dxfId="971" priority="688" operator="beginsWith" text="Low">
      <formula>LEFT(AH55,LEN("Low"))="Low"</formula>
    </cfRule>
  </conditionalFormatting>
  <conditionalFormatting sqref="AH55">
    <cfRule type="beginsWith" dxfId="970" priority="683" operator="beginsWith" text="High">
      <formula>LEFT(AH55,LEN("High"))="High"</formula>
    </cfRule>
    <cfRule type="beginsWith" dxfId="969" priority="684" operator="beginsWith" text="Moderate">
      <formula>LEFT(AH55,LEN("Moderate"))="Moderate"</formula>
    </cfRule>
    <cfRule type="beginsWith" dxfId="968" priority="685" operator="beginsWith" text="Low">
      <formula>LEFT(AH55,LEN("Low"))="Low"</formula>
    </cfRule>
  </conditionalFormatting>
  <conditionalFormatting sqref="AG55">
    <cfRule type="beginsWith" dxfId="967" priority="680" operator="beginsWith" text="High">
      <formula>LEFT(AG55,LEN("High"))="High"</formula>
    </cfRule>
    <cfRule type="beginsWith" dxfId="966" priority="681" operator="beginsWith" text="Moderate">
      <formula>LEFT(AG55,LEN("Moderate"))="Moderate"</formula>
    </cfRule>
    <cfRule type="beginsWith" dxfId="965" priority="682" operator="beginsWith" text="Low">
      <formula>LEFT(AG55,LEN("Low"))="Low"</formula>
    </cfRule>
  </conditionalFormatting>
  <conditionalFormatting sqref="AG55">
    <cfRule type="cellIs" dxfId="964" priority="675" operator="greaterThan">
      <formula>26</formula>
    </cfRule>
    <cfRule type="cellIs" dxfId="963" priority="676" operator="between">
      <formula>12</formula>
      <formula>26</formula>
    </cfRule>
    <cfRule type="cellIs" dxfId="962" priority="677" operator="between">
      <formula>4</formula>
      <formula>12</formula>
    </cfRule>
    <cfRule type="cellIs" dxfId="961" priority="678" operator="between">
      <formula>1</formula>
      <formula>4</formula>
    </cfRule>
    <cfRule type="cellIs" dxfId="960" priority="679" operator="lessThan">
      <formula>1</formula>
    </cfRule>
  </conditionalFormatting>
  <conditionalFormatting sqref="AG55">
    <cfRule type="cellIs" dxfId="959" priority="674" operator="lessThan">
      <formula>1</formula>
    </cfRule>
  </conditionalFormatting>
  <conditionalFormatting sqref="AG55">
    <cfRule type="cellIs" dxfId="958" priority="673" operator="lessThan">
      <formula>1</formula>
    </cfRule>
  </conditionalFormatting>
  <conditionalFormatting sqref="AG55:AH55">
    <cfRule type="beginsWith" dxfId="957" priority="670" operator="beginsWith" text="High">
      <formula>LEFT(AG55,LEN("High"))="High"</formula>
    </cfRule>
    <cfRule type="beginsWith" dxfId="956" priority="671" operator="beginsWith" text="Moderate">
      <formula>LEFT(AG55,LEN("Moderate"))="Moderate"</formula>
    </cfRule>
    <cfRule type="beginsWith" dxfId="955" priority="672" operator="beginsWith" text="Low">
      <formula>LEFT(AG55,LEN("Low"))="Low"</formula>
    </cfRule>
  </conditionalFormatting>
  <conditionalFormatting sqref="AG55">
    <cfRule type="beginsWith" dxfId="954" priority="667" operator="beginsWith" text="High">
      <formula>LEFT(AG55,LEN("High"))="High"</formula>
    </cfRule>
    <cfRule type="beginsWith" dxfId="953" priority="668" operator="beginsWith" text="Moderate">
      <formula>LEFT(AG55,LEN("Moderate"))="Moderate"</formula>
    </cfRule>
    <cfRule type="beginsWith" dxfId="952" priority="669" operator="beginsWith" text="Low">
      <formula>LEFT(AG55,LEN("Low"))="Low"</formula>
    </cfRule>
  </conditionalFormatting>
  <conditionalFormatting sqref="AH55">
    <cfRule type="beginsWith" dxfId="951" priority="664" operator="beginsWith" text="High">
      <formula>LEFT(AH55,LEN("High"))="High"</formula>
    </cfRule>
    <cfRule type="beginsWith" dxfId="950" priority="665" operator="beginsWith" text="Moderate">
      <formula>LEFT(AH55,LEN("Moderate"))="Moderate"</formula>
    </cfRule>
    <cfRule type="beginsWith" dxfId="949" priority="666" operator="beginsWith" text="Low">
      <formula>LEFT(AH55,LEN("Low"))="Low"</formula>
    </cfRule>
  </conditionalFormatting>
  <conditionalFormatting sqref="AG55:AH55">
    <cfRule type="cellIs" dxfId="948" priority="659" operator="greaterThan">
      <formula>26</formula>
    </cfRule>
    <cfRule type="cellIs" dxfId="947" priority="660" operator="between">
      <formula>12</formula>
      <formula>26</formula>
    </cfRule>
    <cfRule type="cellIs" dxfId="946" priority="661" operator="between">
      <formula>4</formula>
      <formula>12</formula>
    </cfRule>
    <cfRule type="cellIs" dxfId="945" priority="662" operator="between">
      <formula>1</formula>
      <formula>4</formula>
    </cfRule>
    <cfRule type="cellIs" dxfId="944" priority="663" operator="lessThan">
      <formula>1</formula>
    </cfRule>
  </conditionalFormatting>
  <conditionalFormatting sqref="AH55">
    <cfRule type="cellIs" dxfId="943" priority="644" operator="between">
      <formula>10000</formula>
      <formula>50000</formula>
    </cfRule>
  </conditionalFormatting>
  <conditionalFormatting sqref="AG56:AH56">
    <cfRule type="beginsWith" dxfId="942" priority="635" operator="beginsWith" text="High">
      <formula>LEFT(AG56,LEN("High"))="High"</formula>
    </cfRule>
    <cfRule type="beginsWith" dxfId="941" priority="636" operator="beginsWith" text="Moderate">
      <formula>LEFT(AG56,LEN("Moderate"))="Moderate"</formula>
    </cfRule>
    <cfRule type="beginsWith" dxfId="940" priority="637" operator="beginsWith" text="Low">
      <formula>LEFT(AG56,LEN("Low"))="Low"</formula>
    </cfRule>
  </conditionalFormatting>
  <conditionalFormatting sqref="AI56">
    <cfRule type="beginsWith" dxfId="939" priority="632" operator="beginsWith" text="High">
      <formula>LEFT(AI56,LEN("High"))="High"</formula>
    </cfRule>
    <cfRule type="beginsWith" dxfId="938" priority="633" operator="beginsWith" text="Moderate">
      <formula>LEFT(AI56,LEN("Moderate"))="Moderate"</formula>
    </cfRule>
    <cfRule type="beginsWith" dxfId="937" priority="634" operator="beginsWith" text="Low">
      <formula>LEFT(AI56,LEN("Low"))="Low"</formula>
    </cfRule>
  </conditionalFormatting>
  <conditionalFormatting sqref="AG56">
    <cfRule type="beginsWith" dxfId="936" priority="629" operator="beginsWith" text="High">
      <formula>LEFT(AG56,LEN("High"))="High"</formula>
    </cfRule>
    <cfRule type="beginsWith" dxfId="935" priority="630" operator="beginsWith" text="Moderate">
      <formula>LEFT(AG56,LEN("Moderate"))="Moderate"</formula>
    </cfRule>
    <cfRule type="beginsWith" dxfId="934" priority="631" operator="beginsWith" text="Low">
      <formula>LEFT(AG56,LEN("Low"))="Low"</formula>
    </cfRule>
  </conditionalFormatting>
  <conditionalFormatting sqref="AH56">
    <cfRule type="beginsWith" dxfId="933" priority="626" operator="beginsWith" text="High">
      <formula>LEFT(AH56,LEN("High"))="High"</formula>
    </cfRule>
    <cfRule type="beginsWith" dxfId="932" priority="627" operator="beginsWith" text="Moderate">
      <formula>LEFT(AH56,LEN("Moderate"))="Moderate"</formula>
    </cfRule>
    <cfRule type="beginsWith" dxfId="931" priority="628" operator="beginsWith" text="Low">
      <formula>LEFT(AH56,LEN("Low"))="Low"</formula>
    </cfRule>
  </conditionalFormatting>
  <conditionalFormatting sqref="AI56">
    <cfRule type="beginsWith" dxfId="930" priority="623" operator="beginsWith" text="High">
      <formula>LEFT(AI56,LEN("High"))="High"</formula>
    </cfRule>
    <cfRule type="beginsWith" dxfId="929" priority="624" operator="beginsWith" text="Moderate">
      <formula>LEFT(AI56,LEN("Moderate"))="Moderate"</formula>
    </cfRule>
    <cfRule type="beginsWith" dxfId="928" priority="625" operator="beginsWith" text="Low">
      <formula>LEFT(AI56,LEN("Low"))="Low"</formula>
    </cfRule>
  </conditionalFormatting>
  <conditionalFormatting sqref="AG56">
    <cfRule type="cellIs" dxfId="927" priority="622" operator="lessThan">
      <formula>1</formula>
    </cfRule>
  </conditionalFormatting>
  <conditionalFormatting sqref="AH56">
    <cfRule type="beginsWith" dxfId="926" priority="619" operator="beginsWith" text="High">
      <formula>LEFT(AH56,LEN("High"))="High"</formula>
    </cfRule>
    <cfRule type="beginsWith" dxfId="925" priority="620" operator="beginsWith" text="Moderate">
      <formula>LEFT(AH56,LEN("Moderate"))="Moderate"</formula>
    </cfRule>
    <cfRule type="beginsWith" dxfId="924" priority="621" operator="beginsWith" text="Low">
      <formula>LEFT(AH56,LEN("Low"))="Low"</formula>
    </cfRule>
  </conditionalFormatting>
  <conditionalFormatting sqref="AH56">
    <cfRule type="beginsWith" dxfId="923" priority="616" operator="beginsWith" text="High">
      <formula>LEFT(AH56,LEN("High"))="High"</formula>
    </cfRule>
    <cfRule type="beginsWith" dxfId="922" priority="617" operator="beginsWith" text="Moderate">
      <formula>LEFT(AH56,LEN("Moderate"))="Moderate"</formula>
    </cfRule>
    <cfRule type="beginsWith" dxfId="921" priority="618" operator="beginsWith" text="Low">
      <formula>LEFT(AH56,LEN("Low"))="Low"</formula>
    </cfRule>
  </conditionalFormatting>
  <conditionalFormatting sqref="AH56">
    <cfRule type="beginsWith" dxfId="920" priority="613" operator="beginsWith" text="High">
      <formula>LEFT(AH56,LEN("High"))="High"</formula>
    </cfRule>
    <cfRule type="beginsWith" dxfId="919" priority="614" operator="beginsWith" text="Moderate">
      <formula>LEFT(AH56,LEN("Moderate"))="Moderate"</formula>
    </cfRule>
    <cfRule type="beginsWith" dxfId="918" priority="615" operator="beginsWith" text="Low">
      <formula>LEFT(AH56,LEN("Low"))="Low"</formula>
    </cfRule>
  </conditionalFormatting>
  <conditionalFormatting sqref="AG56">
    <cfRule type="beginsWith" dxfId="917" priority="610" operator="beginsWith" text="High">
      <formula>LEFT(AG56,LEN("High"))="High"</formula>
    </cfRule>
    <cfRule type="beginsWith" dxfId="916" priority="611" operator="beginsWith" text="Moderate">
      <formula>LEFT(AG56,LEN("Moderate"))="Moderate"</formula>
    </cfRule>
    <cfRule type="beginsWith" dxfId="915" priority="612" operator="beginsWith" text="Low">
      <formula>LEFT(AG56,LEN("Low"))="Low"</formula>
    </cfRule>
  </conditionalFormatting>
  <conditionalFormatting sqref="AG56">
    <cfRule type="cellIs" dxfId="914" priority="605" operator="greaterThan">
      <formula>26</formula>
    </cfRule>
    <cfRule type="cellIs" dxfId="913" priority="606" operator="between">
      <formula>12</formula>
      <formula>26</formula>
    </cfRule>
    <cfRule type="cellIs" dxfId="912" priority="607" operator="between">
      <formula>4</formula>
      <formula>12</formula>
    </cfRule>
    <cfRule type="cellIs" dxfId="911" priority="608" operator="between">
      <formula>1</formula>
      <formula>4</formula>
    </cfRule>
    <cfRule type="cellIs" dxfId="910" priority="609" operator="lessThan">
      <formula>1</formula>
    </cfRule>
  </conditionalFormatting>
  <conditionalFormatting sqref="AG56">
    <cfRule type="cellIs" dxfId="909" priority="604" operator="lessThan">
      <formula>1</formula>
    </cfRule>
  </conditionalFormatting>
  <conditionalFormatting sqref="AG56">
    <cfRule type="cellIs" dxfId="908" priority="603" operator="lessThan">
      <formula>1</formula>
    </cfRule>
  </conditionalFormatting>
  <conditionalFormatting sqref="AG56:AH56">
    <cfRule type="beginsWith" dxfId="907" priority="600" operator="beginsWith" text="High">
      <formula>LEFT(AG56,LEN("High"))="High"</formula>
    </cfRule>
    <cfRule type="beginsWith" dxfId="906" priority="601" operator="beginsWith" text="Moderate">
      <formula>LEFT(AG56,LEN("Moderate"))="Moderate"</formula>
    </cfRule>
    <cfRule type="beginsWith" dxfId="905" priority="602" operator="beginsWith" text="Low">
      <formula>LEFT(AG56,LEN("Low"))="Low"</formula>
    </cfRule>
  </conditionalFormatting>
  <conditionalFormatting sqref="AG56">
    <cfRule type="beginsWith" dxfId="904" priority="597" operator="beginsWith" text="High">
      <formula>LEFT(AG56,LEN("High"))="High"</formula>
    </cfRule>
    <cfRule type="beginsWith" dxfId="903" priority="598" operator="beginsWith" text="Moderate">
      <formula>LEFT(AG56,LEN("Moderate"))="Moderate"</formula>
    </cfRule>
    <cfRule type="beginsWith" dxfId="902" priority="599" operator="beginsWith" text="Low">
      <formula>LEFT(AG56,LEN("Low"))="Low"</formula>
    </cfRule>
  </conditionalFormatting>
  <conditionalFormatting sqref="AH56">
    <cfRule type="beginsWith" dxfId="901" priority="594" operator="beginsWith" text="High">
      <formula>LEFT(AH56,LEN("High"))="High"</formula>
    </cfRule>
    <cfRule type="beginsWith" dxfId="900" priority="595" operator="beginsWith" text="Moderate">
      <formula>LEFT(AH56,LEN("Moderate"))="Moderate"</formula>
    </cfRule>
    <cfRule type="beginsWith" dxfId="899" priority="596" operator="beginsWith" text="Low">
      <formula>LEFT(AH56,LEN("Low"))="Low"</formula>
    </cfRule>
  </conditionalFormatting>
  <conditionalFormatting sqref="AG56:AH56">
    <cfRule type="cellIs" dxfId="898" priority="589" operator="greaterThan">
      <formula>26</formula>
    </cfRule>
    <cfRule type="cellIs" dxfId="897" priority="590" operator="between">
      <formula>12</formula>
      <formula>26</formula>
    </cfRule>
    <cfRule type="cellIs" dxfId="896" priority="591" operator="between">
      <formula>4</formula>
      <formula>12</formula>
    </cfRule>
    <cfRule type="cellIs" dxfId="895" priority="592" operator="between">
      <formula>1</formula>
      <formula>4</formula>
    </cfRule>
    <cfRule type="cellIs" dxfId="894" priority="593" operator="lessThan">
      <formula>1</formula>
    </cfRule>
  </conditionalFormatting>
  <conditionalFormatting sqref="AH56">
    <cfRule type="cellIs" dxfId="893" priority="574" operator="between">
      <formula>10000</formula>
      <formula>50000</formula>
    </cfRule>
  </conditionalFormatting>
  <conditionalFormatting sqref="AG57:AH57">
    <cfRule type="beginsWith" dxfId="892" priority="565" operator="beginsWith" text="High">
      <formula>LEFT(AG57,LEN("High"))="High"</formula>
    </cfRule>
    <cfRule type="beginsWith" dxfId="891" priority="566" operator="beginsWith" text="Moderate">
      <formula>LEFT(AG57,LEN("Moderate"))="Moderate"</formula>
    </cfRule>
    <cfRule type="beginsWith" dxfId="890" priority="567" operator="beginsWith" text="Low">
      <formula>LEFT(AG57,LEN("Low"))="Low"</formula>
    </cfRule>
  </conditionalFormatting>
  <conditionalFormatting sqref="AI57">
    <cfRule type="beginsWith" dxfId="889" priority="562" operator="beginsWith" text="High">
      <formula>LEFT(AI57,LEN("High"))="High"</formula>
    </cfRule>
    <cfRule type="beginsWith" dxfId="888" priority="563" operator="beginsWith" text="Moderate">
      <formula>LEFT(AI57,LEN("Moderate"))="Moderate"</formula>
    </cfRule>
    <cfRule type="beginsWith" dxfId="887" priority="564" operator="beginsWith" text="Low">
      <formula>LEFT(AI57,LEN("Low"))="Low"</formula>
    </cfRule>
  </conditionalFormatting>
  <conditionalFormatting sqref="AG57">
    <cfRule type="beginsWith" dxfId="886" priority="559" operator="beginsWith" text="High">
      <formula>LEFT(AG57,LEN("High"))="High"</formula>
    </cfRule>
    <cfRule type="beginsWith" dxfId="885" priority="560" operator="beginsWith" text="Moderate">
      <formula>LEFT(AG57,LEN("Moderate"))="Moderate"</formula>
    </cfRule>
    <cfRule type="beginsWith" dxfId="884" priority="561" operator="beginsWith" text="Low">
      <formula>LEFT(AG57,LEN("Low"))="Low"</formula>
    </cfRule>
  </conditionalFormatting>
  <conditionalFormatting sqref="AH57">
    <cfRule type="beginsWith" dxfId="883" priority="556" operator="beginsWith" text="High">
      <formula>LEFT(AH57,LEN("High"))="High"</formula>
    </cfRule>
    <cfRule type="beginsWith" dxfId="882" priority="557" operator="beginsWith" text="Moderate">
      <formula>LEFT(AH57,LEN("Moderate"))="Moderate"</formula>
    </cfRule>
    <cfRule type="beginsWith" dxfId="881" priority="558" operator="beginsWith" text="Low">
      <formula>LEFT(AH57,LEN("Low"))="Low"</formula>
    </cfRule>
  </conditionalFormatting>
  <conditionalFormatting sqref="AI57">
    <cfRule type="beginsWith" dxfId="880" priority="553" operator="beginsWith" text="High">
      <formula>LEFT(AI57,LEN("High"))="High"</formula>
    </cfRule>
    <cfRule type="beginsWith" dxfId="879" priority="554" operator="beginsWith" text="Moderate">
      <formula>LEFT(AI57,LEN("Moderate"))="Moderate"</formula>
    </cfRule>
    <cfRule type="beginsWith" dxfId="878" priority="555" operator="beginsWith" text="Low">
      <formula>LEFT(AI57,LEN("Low"))="Low"</formula>
    </cfRule>
  </conditionalFormatting>
  <conditionalFormatting sqref="AG57">
    <cfRule type="cellIs" dxfId="877" priority="552" operator="lessThan">
      <formula>1</formula>
    </cfRule>
  </conditionalFormatting>
  <conditionalFormatting sqref="AH57">
    <cfRule type="beginsWith" dxfId="876" priority="549" operator="beginsWith" text="High">
      <formula>LEFT(AH57,LEN("High"))="High"</formula>
    </cfRule>
    <cfRule type="beginsWith" dxfId="875" priority="550" operator="beginsWith" text="Moderate">
      <formula>LEFT(AH57,LEN("Moderate"))="Moderate"</formula>
    </cfRule>
    <cfRule type="beginsWith" dxfId="874" priority="551" operator="beginsWith" text="Low">
      <formula>LEFT(AH57,LEN("Low"))="Low"</formula>
    </cfRule>
  </conditionalFormatting>
  <conditionalFormatting sqref="AH57">
    <cfRule type="beginsWith" dxfId="873" priority="546" operator="beginsWith" text="High">
      <formula>LEFT(AH57,LEN("High"))="High"</formula>
    </cfRule>
    <cfRule type="beginsWith" dxfId="872" priority="547" operator="beginsWith" text="Moderate">
      <formula>LEFT(AH57,LEN("Moderate"))="Moderate"</formula>
    </cfRule>
    <cfRule type="beginsWith" dxfId="871" priority="548" operator="beginsWith" text="Low">
      <formula>LEFT(AH57,LEN("Low"))="Low"</formula>
    </cfRule>
  </conditionalFormatting>
  <conditionalFormatting sqref="AH57">
    <cfRule type="beginsWith" dxfId="870" priority="543" operator="beginsWith" text="High">
      <formula>LEFT(AH57,LEN("High"))="High"</formula>
    </cfRule>
    <cfRule type="beginsWith" dxfId="869" priority="544" operator="beginsWith" text="Moderate">
      <formula>LEFT(AH57,LEN("Moderate"))="Moderate"</formula>
    </cfRule>
    <cfRule type="beginsWith" dxfId="868" priority="545" operator="beginsWith" text="Low">
      <formula>LEFT(AH57,LEN("Low"))="Low"</formula>
    </cfRule>
  </conditionalFormatting>
  <conditionalFormatting sqref="AG57">
    <cfRule type="beginsWith" dxfId="867" priority="540" operator="beginsWith" text="High">
      <formula>LEFT(AG57,LEN("High"))="High"</formula>
    </cfRule>
    <cfRule type="beginsWith" dxfId="866" priority="541" operator="beginsWith" text="Moderate">
      <formula>LEFT(AG57,LEN("Moderate"))="Moderate"</formula>
    </cfRule>
    <cfRule type="beginsWith" dxfId="865" priority="542" operator="beginsWith" text="Low">
      <formula>LEFT(AG57,LEN("Low"))="Low"</formula>
    </cfRule>
  </conditionalFormatting>
  <conditionalFormatting sqref="AG57">
    <cfRule type="cellIs" dxfId="864" priority="535" operator="greaterThan">
      <formula>26</formula>
    </cfRule>
    <cfRule type="cellIs" dxfId="863" priority="536" operator="between">
      <formula>12</formula>
      <formula>26</formula>
    </cfRule>
    <cfRule type="cellIs" dxfId="862" priority="537" operator="between">
      <formula>4</formula>
      <formula>12</formula>
    </cfRule>
    <cfRule type="cellIs" dxfId="861" priority="538" operator="between">
      <formula>1</formula>
      <formula>4</formula>
    </cfRule>
    <cfRule type="cellIs" dxfId="860" priority="539" operator="lessThan">
      <formula>1</formula>
    </cfRule>
  </conditionalFormatting>
  <conditionalFormatting sqref="AG57">
    <cfRule type="cellIs" dxfId="859" priority="534" operator="lessThan">
      <formula>1</formula>
    </cfRule>
  </conditionalFormatting>
  <conditionalFormatting sqref="AG57">
    <cfRule type="cellIs" dxfId="858" priority="533" operator="lessThan">
      <formula>1</formula>
    </cfRule>
  </conditionalFormatting>
  <conditionalFormatting sqref="AG57:AH57">
    <cfRule type="beginsWith" dxfId="857" priority="530" operator="beginsWith" text="High">
      <formula>LEFT(AG57,LEN("High"))="High"</formula>
    </cfRule>
    <cfRule type="beginsWith" dxfId="856" priority="531" operator="beginsWith" text="Moderate">
      <formula>LEFT(AG57,LEN("Moderate"))="Moderate"</formula>
    </cfRule>
    <cfRule type="beginsWith" dxfId="855" priority="532" operator="beginsWith" text="Low">
      <formula>LEFT(AG57,LEN("Low"))="Low"</formula>
    </cfRule>
  </conditionalFormatting>
  <conditionalFormatting sqref="AG57">
    <cfRule type="beginsWith" dxfId="854" priority="527" operator="beginsWith" text="High">
      <formula>LEFT(AG57,LEN("High"))="High"</formula>
    </cfRule>
    <cfRule type="beginsWith" dxfId="853" priority="528" operator="beginsWith" text="Moderate">
      <formula>LEFT(AG57,LEN("Moderate"))="Moderate"</formula>
    </cfRule>
    <cfRule type="beginsWith" dxfId="852" priority="529" operator="beginsWith" text="Low">
      <formula>LEFT(AG57,LEN("Low"))="Low"</formula>
    </cfRule>
  </conditionalFormatting>
  <conditionalFormatting sqref="AH57">
    <cfRule type="beginsWith" dxfId="851" priority="524" operator="beginsWith" text="High">
      <formula>LEFT(AH57,LEN("High"))="High"</formula>
    </cfRule>
    <cfRule type="beginsWith" dxfId="850" priority="525" operator="beginsWith" text="Moderate">
      <formula>LEFT(AH57,LEN("Moderate"))="Moderate"</formula>
    </cfRule>
    <cfRule type="beginsWith" dxfId="849" priority="526" operator="beginsWith" text="Low">
      <formula>LEFT(AH57,LEN("Low"))="Low"</formula>
    </cfRule>
  </conditionalFormatting>
  <conditionalFormatting sqref="AG57:AH57">
    <cfRule type="cellIs" dxfId="848" priority="519" operator="greaterThan">
      <formula>26</formula>
    </cfRule>
    <cfRule type="cellIs" dxfId="847" priority="520" operator="between">
      <formula>12</formula>
      <formula>26</formula>
    </cfRule>
    <cfRule type="cellIs" dxfId="846" priority="521" operator="between">
      <formula>4</formula>
      <formula>12</formula>
    </cfRule>
    <cfRule type="cellIs" dxfId="845" priority="522" operator="between">
      <formula>1</formula>
      <formula>4</formula>
    </cfRule>
    <cfRule type="cellIs" dxfId="844" priority="523" operator="lessThan">
      <formula>1</formula>
    </cfRule>
  </conditionalFormatting>
  <conditionalFormatting sqref="AH57">
    <cfRule type="cellIs" dxfId="843" priority="504" operator="between">
      <formula>10000</formula>
      <formula>50000</formula>
    </cfRule>
  </conditionalFormatting>
  <conditionalFormatting sqref="AI21">
    <cfRule type="beginsWith" dxfId="842" priority="495" operator="beginsWith" text="High">
      <formula>LEFT(AI21,LEN("High"))="High"</formula>
    </cfRule>
    <cfRule type="beginsWith" dxfId="841" priority="496" operator="beginsWith" text="Moderate">
      <formula>LEFT(AI21,LEN("Moderate"))="Moderate"</formula>
    </cfRule>
    <cfRule type="beginsWith" dxfId="840" priority="497" operator="beginsWith" text="Low">
      <formula>LEFT(AI21,LEN("Low"))="Low"</formula>
    </cfRule>
  </conditionalFormatting>
  <conditionalFormatting sqref="AI22">
    <cfRule type="beginsWith" dxfId="839" priority="492" operator="beginsWith" text="High">
      <formula>LEFT(AI22,LEN("High"))="High"</formula>
    </cfRule>
    <cfRule type="beginsWith" dxfId="838" priority="493" operator="beginsWith" text="Moderate">
      <formula>LEFT(AI22,LEN("Moderate"))="Moderate"</formula>
    </cfRule>
    <cfRule type="beginsWith" dxfId="837" priority="494" operator="beginsWith" text="Low">
      <formula>LEFT(AI22,LEN("Low"))="Low"</formula>
    </cfRule>
  </conditionalFormatting>
  <conditionalFormatting sqref="AI22">
    <cfRule type="beginsWith" dxfId="836" priority="489" operator="beginsWith" text="High">
      <formula>LEFT(AI22,LEN("High"))="High"</formula>
    </cfRule>
    <cfRule type="beginsWith" dxfId="835" priority="490" operator="beginsWith" text="Moderate">
      <formula>LEFT(AI22,LEN("Moderate"))="Moderate"</formula>
    </cfRule>
    <cfRule type="beginsWith" dxfId="834" priority="491" operator="beginsWith" text="Low">
      <formula>LEFT(AI22,LEN("Low"))="Low"</formula>
    </cfRule>
  </conditionalFormatting>
  <conditionalFormatting sqref="AI23">
    <cfRule type="beginsWith" dxfId="833" priority="486" operator="beginsWith" text="High">
      <formula>LEFT(AI23,LEN("High"))="High"</formula>
    </cfRule>
    <cfRule type="beginsWith" dxfId="832" priority="487" operator="beginsWith" text="Moderate">
      <formula>LEFT(AI23,LEN("Moderate"))="Moderate"</formula>
    </cfRule>
    <cfRule type="beginsWith" dxfId="831" priority="488" operator="beginsWith" text="Low">
      <formula>LEFT(AI23,LEN("Low"))="Low"</formula>
    </cfRule>
  </conditionalFormatting>
  <conditionalFormatting sqref="AI23">
    <cfRule type="containsText" dxfId="830" priority="485" operator="containsText" text="High">
      <formula>NOT(ISERROR(SEARCH("High",AI23)))</formula>
    </cfRule>
  </conditionalFormatting>
  <conditionalFormatting sqref="AI23">
    <cfRule type="beginsWith" dxfId="829" priority="482" operator="beginsWith" text="High">
      <formula>LEFT(AI23,LEN("High"))="High"</formula>
    </cfRule>
    <cfRule type="beginsWith" dxfId="828" priority="483" operator="beginsWith" text="Moderate">
      <formula>LEFT(AI23,LEN("Moderate"))="Moderate"</formula>
    </cfRule>
    <cfRule type="beginsWith" dxfId="827" priority="484" operator="beginsWith" text="Low">
      <formula>LEFT(AI23,LEN("Low"))="Low"</formula>
    </cfRule>
  </conditionalFormatting>
  <conditionalFormatting sqref="AI24">
    <cfRule type="beginsWith" dxfId="826" priority="479" operator="beginsWith" text="High">
      <formula>LEFT(AI24,LEN("High"))="High"</formula>
    </cfRule>
    <cfRule type="beginsWith" dxfId="825" priority="480" operator="beginsWith" text="Moderate">
      <formula>LEFT(AI24,LEN("Moderate"))="Moderate"</formula>
    </cfRule>
    <cfRule type="beginsWith" dxfId="824" priority="481" operator="beginsWith" text="Low">
      <formula>LEFT(AI24,LEN("Low"))="Low"</formula>
    </cfRule>
  </conditionalFormatting>
  <conditionalFormatting sqref="AI24">
    <cfRule type="beginsWith" dxfId="823" priority="476" operator="beginsWith" text="High">
      <formula>LEFT(AI24,LEN("High"))="High"</formula>
    </cfRule>
    <cfRule type="beginsWith" dxfId="822" priority="477" operator="beginsWith" text="Moderate">
      <formula>LEFT(AI24,LEN("Moderate"))="Moderate"</formula>
    </cfRule>
    <cfRule type="beginsWith" dxfId="821" priority="478" operator="beginsWith" text="Low">
      <formula>LEFT(AI24,LEN("Low"))="Low"</formula>
    </cfRule>
  </conditionalFormatting>
  <conditionalFormatting sqref="AI24">
    <cfRule type="containsText" dxfId="820" priority="475" operator="containsText" text="High">
      <formula>NOT(ISERROR(SEARCH("High",AI24)))</formula>
    </cfRule>
  </conditionalFormatting>
  <conditionalFormatting sqref="AI24">
    <cfRule type="beginsWith" dxfId="819" priority="472" operator="beginsWith" text="High">
      <formula>LEFT(AI24,LEN("High"))="High"</formula>
    </cfRule>
    <cfRule type="beginsWith" dxfId="818" priority="473" operator="beginsWith" text="Moderate">
      <formula>LEFT(AI24,LEN("Moderate"))="Moderate"</formula>
    </cfRule>
    <cfRule type="beginsWith" dxfId="817" priority="474" operator="beginsWith" text="Low">
      <formula>LEFT(AI24,LEN("Low"))="Low"</formula>
    </cfRule>
  </conditionalFormatting>
  <conditionalFormatting sqref="AI28">
    <cfRule type="beginsWith" dxfId="816" priority="469" operator="beginsWith" text="High">
      <formula>LEFT(AI28,LEN("High"))="High"</formula>
    </cfRule>
    <cfRule type="beginsWith" dxfId="815" priority="470" operator="beginsWith" text="Moderate">
      <formula>LEFT(AI28,LEN("Moderate"))="Moderate"</formula>
    </cfRule>
    <cfRule type="beginsWith" dxfId="814" priority="471" operator="beginsWith" text="Low">
      <formula>LEFT(AI28,LEN("Low"))="Low"</formula>
    </cfRule>
  </conditionalFormatting>
  <conditionalFormatting sqref="AI28">
    <cfRule type="beginsWith" dxfId="813" priority="466" operator="beginsWith" text="High">
      <formula>LEFT(AI28,LEN("High"))="High"</formula>
    </cfRule>
    <cfRule type="beginsWith" dxfId="812" priority="467" operator="beginsWith" text="Moderate">
      <formula>LEFT(AI28,LEN("Moderate"))="Moderate"</formula>
    </cfRule>
    <cfRule type="beginsWith" dxfId="811" priority="468" operator="beginsWith" text="Low">
      <formula>LEFT(AI28,LEN("Low"))="Low"</formula>
    </cfRule>
  </conditionalFormatting>
  <conditionalFormatting sqref="AI28">
    <cfRule type="containsText" dxfId="810" priority="465" operator="containsText" text="High">
      <formula>NOT(ISERROR(SEARCH("High",AI28)))</formula>
    </cfRule>
  </conditionalFormatting>
  <conditionalFormatting sqref="AI28">
    <cfRule type="beginsWith" dxfId="809" priority="462" operator="beginsWith" text="High">
      <formula>LEFT(AI28,LEN("High"))="High"</formula>
    </cfRule>
    <cfRule type="beginsWith" dxfId="808" priority="463" operator="beginsWith" text="Moderate">
      <formula>LEFT(AI28,LEN("Moderate"))="Moderate"</formula>
    </cfRule>
    <cfRule type="beginsWith" dxfId="807" priority="464" operator="beginsWith" text="Low">
      <formula>LEFT(AI28,LEN("Low"))="Low"</formula>
    </cfRule>
  </conditionalFormatting>
  <conditionalFormatting sqref="AI28">
    <cfRule type="beginsWith" dxfId="806" priority="459" operator="beginsWith" text="High">
      <formula>LEFT(AI28,LEN("High"))="High"</formula>
    </cfRule>
    <cfRule type="beginsWith" dxfId="805" priority="460" operator="beginsWith" text="Moderate">
      <formula>LEFT(AI28,LEN("Moderate"))="Moderate"</formula>
    </cfRule>
    <cfRule type="beginsWith" dxfId="804" priority="461" operator="beginsWith" text="Low">
      <formula>LEFT(AI28,LEN("Low"))="Low"</formula>
    </cfRule>
  </conditionalFormatting>
  <conditionalFormatting sqref="AI28">
    <cfRule type="containsText" dxfId="803" priority="458" operator="containsText" text="High">
      <formula>NOT(ISERROR(SEARCH("High",AI28)))</formula>
    </cfRule>
  </conditionalFormatting>
  <conditionalFormatting sqref="AI28">
    <cfRule type="containsText" dxfId="802" priority="457" operator="containsText" text="High">
      <formula>NOT(ISERROR(SEARCH("High",AI28)))</formula>
    </cfRule>
  </conditionalFormatting>
  <conditionalFormatting sqref="AI28">
    <cfRule type="beginsWith" dxfId="801" priority="454" operator="beginsWith" text="High">
      <formula>LEFT(AI28,LEN("High"))="High"</formula>
    </cfRule>
    <cfRule type="beginsWith" dxfId="800" priority="455" operator="beginsWith" text="Moderate">
      <formula>LEFT(AI28,LEN("Moderate"))="Moderate"</formula>
    </cfRule>
    <cfRule type="beginsWith" dxfId="799" priority="456" operator="beginsWith" text="Low">
      <formula>LEFT(AI28,LEN("Low"))="Low"</formula>
    </cfRule>
  </conditionalFormatting>
  <conditionalFormatting sqref="AI28">
    <cfRule type="beginsWith" dxfId="798" priority="451" operator="beginsWith" text="High">
      <formula>LEFT(AI28,LEN("High"))="High"</formula>
    </cfRule>
    <cfRule type="beginsWith" dxfId="797" priority="452" operator="beginsWith" text="Moderate">
      <formula>LEFT(AI28,LEN("Moderate"))="Moderate"</formula>
    </cfRule>
    <cfRule type="beginsWith" dxfId="796" priority="453" operator="beginsWith" text="Low">
      <formula>LEFT(AI28,LEN("Low"))="Low"</formula>
    </cfRule>
  </conditionalFormatting>
  <conditionalFormatting sqref="AI29">
    <cfRule type="beginsWith" dxfId="795" priority="448" operator="beginsWith" text="High">
      <formula>LEFT(AI29,LEN("High"))="High"</formula>
    </cfRule>
    <cfRule type="beginsWith" dxfId="794" priority="449" operator="beginsWith" text="Moderate">
      <formula>LEFT(AI29,LEN("Moderate"))="Moderate"</formula>
    </cfRule>
    <cfRule type="beginsWith" dxfId="793" priority="450" operator="beginsWith" text="Low">
      <formula>LEFT(AI29,LEN("Low"))="Low"</formula>
    </cfRule>
  </conditionalFormatting>
  <conditionalFormatting sqref="AI29">
    <cfRule type="containsText" dxfId="792" priority="447" operator="containsText" text="High">
      <formula>NOT(ISERROR(SEARCH("High",AI29)))</formula>
    </cfRule>
  </conditionalFormatting>
  <conditionalFormatting sqref="AI29">
    <cfRule type="containsText" dxfId="791" priority="446" operator="containsText" text="High">
      <formula>NOT(ISERROR(SEARCH("High",AI29)))</formula>
    </cfRule>
  </conditionalFormatting>
  <conditionalFormatting sqref="AI29">
    <cfRule type="beginsWith" dxfId="790" priority="443" operator="beginsWith" text="High">
      <formula>LEFT(AI29,LEN("High"))="High"</formula>
    </cfRule>
    <cfRule type="beginsWith" dxfId="789" priority="444" operator="beginsWith" text="Moderate">
      <formula>LEFT(AI29,LEN("Moderate"))="Moderate"</formula>
    </cfRule>
    <cfRule type="beginsWith" dxfId="788" priority="445" operator="beginsWith" text="Low">
      <formula>LEFT(AI29,LEN("Low"))="Low"</formula>
    </cfRule>
  </conditionalFormatting>
  <conditionalFormatting sqref="AI29">
    <cfRule type="beginsWith" dxfId="787" priority="440" operator="beginsWith" text="High">
      <formula>LEFT(AI29,LEN("High"))="High"</formula>
    </cfRule>
    <cfRule type="beginsWith" dxfId="786" priority="441" operator="beginsWith" text="Moderate">
      <formula>LEFT(AI29,LEN("Moderate"))="Moderate"</formula>
    </cfRule>
    <cfRule type="beginsWith" dxfId="785" priority="442" operator="beginsWith" text="Low">
      <formula>LEFT(AI29,LEN("Low"))="Low"</formula>
    </cfRule>
  </conditionalFormatting>
  <conditionalFormatting sqref="AI30">
    <cfRule type="beginsWith" dxfId="784" priority="437" operator="beginsWith" text="High">
      <formula>LEFT(AI30,LEN("High"))="High"</formula>
    </cfRule>
    <cfRule type="beginsWith" dxfId="783" priority="438" operator="beginsWith" text="Moderate">
      <formula>LEFT(AI30,LEN("Moderate"))="Moderate"</formula>
    </cfRule>
    <cfRule type="beginsWith" dxfId="782" priority="439" operator="beginsWith" text="Low">
      <formula>LEFT(AI30,LEN("Low"))="Low"</formula>
    </cfRule>
  </conditionalFormatting>
  <conditionalFormatting sqref="AI30">
    <cfRule type="containsText" dxfId="781" priority="436" operator="containsText" text="High">
      <formula>NOT(ISERROR(SEARCH("High",AI30)))</formula>
    </cfRule>
  </conditionalFormatting>
  <conditionalFormatting sqref="AI30">
    <cfRule type="containsText" dxfId="780" priority="435" operator="containsText" text="High">
      <formula>NOT(ISERROR(SEARCH("High",AI30)))</formula>
    </cfRule>
  </conditionalFormatting>
  <conditionalFormatting sqref="AI30">
    <cfRule type="beginsWith" dxfId="779" priority="432" operator="beginsWith" text="High">
      <formula>LEFT(AI30,LEN("High"))="High"</formula>
    </cfRule>
    <cfRule type="beginsWith" dxfId="778" priority="433" operator="beginsWith" text="Moderate">
      <formula>LEFT(AI30,LEN("Moderate"))="Moderate"</formula>
    </cfRule>
    <cfRule type="beginsWith" dxfId="777" priority="434" operator="beginsWith" text="Low">
      <formula>LEFT(AI30,LEN("Low"))="Low"</formula>
    </cfRule>
  </conditionalFormatting>
  <conditionalFormatting sqref="AI30">
    <cfRule type="beginsWith" dxfId="776" priority="429" operator="beginsWith" text="High">
      <formula>LEFT(AI30,LEN("High"))="High"</formula>
    </cfRule>
    <cfRule type="beginsWith" dxfId="775" priority="430" operator="beginsWith" text="Moderate">
      <formula>LEFT(AI30,LEN("Moderate"))="Moderate"</formula>
    </cfRule>
    <cfRule type="beginsWith" dxfId="774" priority="431" operator="beginsWith" text="Low">
      <formula>LEFT(AI30,LEN("Low"))="Low"</formula>
    </cfRule>
  </conditionalFormatting>
  <conditionalFormatting sqref="AI31">
    <cfRule type="beginsWith" dxfId="773" priority="426" operator="beginsWith" text="High">
      <formula>LEFT(AI31,LEN("High"))="High"</formula>
    </cfRule>
    <cfRule type="beginsWith" dxfId="772" priority="427" operator="beginsWith" text="Moderate">
      <formula>LEFT(AI31,LEN("Moderate"))="Moderate"</formula>
    </cfRule>
    <cfRule type="beginsWith" dxfId="771" priority="428" operator="beginsWith" text="Low">
      <formula>LEFT(AI31,LEN("Low"))="Low"</formula>
    </cfRule>
  </conditionalFormatting>
  <conditionalFormatting sqref="AI31">
    <cfRule type="containsText" dxfId="770" priority="425" operator="containsText" text="High">
      <formula>NOT(ISERROR(SEARCH("High",AI31)))</formula>
    </cfRule>
  </conditionalFormatting>
  <conditionalFormatting sqref="AI31">
    <cfRule type="containsText" dxfId="769" priority="424" operator="containsText" text="High">
      <formula>NOT(ISERROR(SEARCH("High",AI31)))</formula>
    </cfRule>
  </conditionalFormatting>
  <conditionalFormatting sqref="AI31">
    <cfRule type="beginsWith" dxfId="768" priority="421" operator="beginsWith" text="High">
      <formula>LEFT(AI31,LEN("High"))="High"</formula>
    </cfRule>
    <cfRule type="beginsWith" dxfId="767" priority="422" operator="beginsWith" text="Moderate">
      <formula>LEFT(AI31,LEN("Moderate"))="Moderate"</formula>
    </cfRule>
    <cfRule type="beginsWith" dxfId="766" priority="423" operator="beginsWith" text="Low">
      <formula>LEFT(AI31,LEN("Low"))="Low"</formula>
    </cfRule>
  </conditionalFormatting>
  <conditionalFormatting sqref="AI31">
    <cfRule type="beginsWith" dxfId="765" priority="418" operator="beginsWith" text="High">
      <formula>LEFT(AI31,LEN("High"))="High"</formula>
    </cfRule>
    <cfRule type="beginsWith" dxfId="764" priority="419" operator="beginsWith" text="Moderate">
      <formula>LEFT(AI31,LEN("Moderate"))="Moderate"</formula>
    </cfRule>
    <cfRule type="beginsWith" dxfId="763" priority="420" operator="beginsWith" text="Low">
      <formula>LEFT(AI31,LEN("Low"))="Low"</formula>
    </cfRule>
  </conditionalFormatting>
  <conditionalFormatting sqref="AI33">
    <cfRule type="beginsWith" dxfId="762" priority="415" operator="beginsWith" text="High">
      <formula>LEFT(AI33,LEN("High"))="High"</formula>
    </cfRule>
    <cfRule type="beginsWith" dxfId="761" priority="416" operator="beginsWith" text="Moderate">
      <formula>LEFT(AI33,LEN("Moderate"))="Moderate"</formula>
    </cfRule>
    <cfRule type="beginsWith" dxfId="760" priority="417" operator="beginsWith" text="Low">
      <formula>LEFT(AI33,LEN("Low"))="Low"</formula>
    </cfRule>
  </conditionalFormatting>
  <conditionalFormatting sqref="AI33">
    <cfRule type="containsText" dxfId="759" priority="414" operator="containsText" text="High">
      <formula>NOT(ISERROR(SEARCH("High",AI33)))</formula>
    </cfRule>
  </conditionalFormatting>
  <conditionalFormatting sqref="AI33">
    <cfRule type="containsText" dxfId="758" priority="413" operator="containsText" text="High">
      <formula>NOT(ISERROR(SEARCH("High",AI33)))</formula>
    </cfRule>
  </conditionalFormatting>
  <conditionalFormatting sqref="AI33">
    <cfRule type="beginsWith" dxfId="757" priority="410" operator="beginsWith" text="High">
      <formula>LEFT(AI33,LEN("High"))="High"</formula>
    </cfRule>
    <cfRule type="beginsWith" dxfId="756" priority="411" operator="beginsWith" text="Moderate">
      <formula>LEFT(AI33,LEN("Moderate"))="Moderate"</formula>
    </cfRule>
    <cfRule type="beginsWith" dxfId="755" priority="412" operator="beginsWith" text="Low">
      <formula>LEFT(AI33,LEN("Low"))="Low"</formula>
    </cfRule>
  </conditionalFormatting>
  <conditionalFormatting sqref="AI33">
    <cfRule type="beginsWith" dxfId="754" priority="407" operator="beginsWith" text="High">
      <formula>LEFT(AI33,LEN("High"))="High"</formula>
    </cfRule>
    <cfRule type="beginsWith" dxfId="753" priority="408" operator="beginsWith" text="Moderate">
      <formula>LEFT(AI33,LEN("Moderate"))="Moderate"</formula>
    </cfRule>
    <cfRule type="beginsWith" dxfId="752" priority="409" operator="beginsWith" text="Low">
      <formula>LEFT(AI33,LEN("Low"))="Low"</formula>
    </cfRule>
  </conditionalFormatting>
  <conditionalFormatting sqref="AI34">
    <cfRule type="beginsWith" dxfId="751" priority="404" operator="beginsWith" text="High">
      <formula>LEFT(AI34,LEN("High"))="High"</formula>
    </cfRule>
    <cfRule type="beginsWith" dxfId="750" priority="405" operator="beginsWith" text="Moderate">
      <formula>LEFT(AI34,LEN("Moderate"))="Moderate"</formula>
    </cfRule>
    <cfRule type="beginsWith" dxfId="749" priority="406" operator="beginsWith" text="Low">
      <formula>LEFT(AI34,LEN("Low"))="Low"</formula>
    </cfRule>
  </conditionalFormatting>
  <conditionalFormatting sqref="AI34">
    <cfRule type="containsText" dxfId="748" priority="403" operator="containsText" text="High">
      <formula>NOT(ISERROR(SEARCH("High",AI34)))</formula>
    </cfRule>
  </conditionalFormatting>
  <conditionalFormatting sqref="AI34">
    <cfRule type="containsText" dxfId="747" priority="402" operator="containsText" text="High">
      <formula>NOT(ISERROR(SEARCH("High",AI34)))</formula>
    </cfRule>
  </conditionalFormatting>
  <conditionalFormatting sqref="AI34">
    <cfRule type="beginsWith" dxfId="746" priority="399" operator="beginsWith" text="High">
      <formula>LEFT(AI34,LEN("High"))="High"</formula>
    </cfRule>
    <cfRule type="beginsWith" dxfId="745" priority="400" operator="beginsWith" text="Moderate">
      <formula>LEFT(AI34,LEN("Moderate"))="Moderate"</formula>
    </cfRule>
    <cfRule type="beginsWith" dxfId="744" priority="401" operator="beginsWith" text="Low">
      <formula>LEFT(AI34,LEN("Low"))="Low"</formula>
    </cfRule>
  </conditionalFormatting>
  <conditionalFormatting sqref="AI34">
    <cfRule type="beginsWith" dxfId="743" priority="396" operator="beginsWith" text="High">
      <formula>LEFT(AI34,LEN("High"))="High"</formula>
    </cfRule>
    <cfRule type="beginsWith" dxfId="742" priority="397" operator="beginsWith" text="Moderate">
      <formula>LEFT(AI34,LEN("Moderate"))="Moderate"</formula>
    </cfRule>
    <cfRule type="beginsWith" dxfId="741" priority="398" operator="beginsWith" text="Low">
      <formula>LEFT(AI34,LEN("Low"))="Low"</formula>
    </cfRule>
  </conditionalFormatting>
  <conditionalFormatting sqref="AI36">
    <cfRule type="beginsWith" dxfId="740" priority="393" operator="beginsWith" text="High">
      <formula>LEFT(AI36,LEN("High"))="High"</formula>
    </cfRule>
    <cfRule type="beginsWith" dxfId="739" priority="394" operator="beginsWith" text="Moderate">
      <formula>LEFT(AI36,LEN("Moderate"))="Moderate"</formula>
    </cfRule>
    <cfRule type="beginsWith" dxfId="738" priority="395" operator="beginsWith" text="Low">
      <formula>LEFT(AI36,LEN("Low"))="Low"</formula>
    </cfRule>
  </conditionalFormatting>
  <conditionalFormatting sqref="AI36">
    <cfRule type="containsText" dxfId="737" priority="392" operator="containsText" text="High">
      <formula>NOT(ISERROR(SEARCH("High",AI36)))</formula>
    </cfRule>
  </conditionalFormatting>
  <conditionalFormatting sqref="AI36">
    <cfRule type="containsText" dxfId="736" priority="391" operator="containsText" text="High">
      <formula>NOT(ISERROR(SEARCH("High",AI36)))</formula>
    </cfRule>
  </conditionalFormatting>
  <conditionalFormatting sqref="AI36">
    <cfRule type="beginsWith" dxfId="735" priority="388" operator="beginsWith" text="High">
      <formula>LEFT(AI36,LEN("High"))="High"</formula>
    </cfRule>
    <cfRule type="beginsWith" dxfId="734" priority="389" operator="beginsWith" text="Moderate">
      <formula>LEFT(AI36,LEN("Moderate"))="Moderate"</formula>
    </cfRule>
    <cfRule type="beginsWith" dxfId="733" priority="390" operator="beginsWith" text="Low">
      <formula>LEFT(AI36,LEN("Low"))="Low"</formula>
    </cfRule>
  </conditionalFormatting>
  <conditionalFormatting sqref="AI36">
    <cfRule type="beginsWith" dxfId="732" priority="385" operator="beginsWith" text="High">
      <formula>LEFT(AI36,LEN("High"))="High"</formula>
    </cfRule>
    <cfRule type="beginsWith" dxfId="731" priority="386" operator="beginsWith" text="Moderate">
      <formula>LEFT(AI36,LEN("Moderate"))="Moderate"</formula>
    </cfRule>
    <cfRule type="beginsWith" dxfId="730" priority="387" operator="beginsWith" text="Low">
      <formula>LEFT(AI36,LEN("Low"))="Low"</formula>
    </cfRule>
  </conditionalFormatting>
  <conditionalFormatting sqref="AI35">
    <cfRule type="beginsWith" dxfId="729" priority="382" operator="beginsWith" text="High">
      <formula>LEFT(AI35,LEN("High"))="High"</formula>
    </cfRule>
    <cfRule type="beginsWith" dxfId="728" priority="383" operator="beginsWith" text="Moderate">
      <formula>LEFT(AI35,LEN("Moderate"))="Moderate"</formula>
    </cfRule>
    <cfRule type="beginsWith" dxfId="727" priority="384" operator="beginsWith" text="Low">
      <formula>LEFT(AI35,LEN("Low"))="Low"</formula>
    </cfRule>
  </conditionalFormatting>
  <conditionalFormatting sqref="AI35">
    <cfRule type="containsText" dxfId="726" priority="381" operator="containsText" text="High">
      <formula>NOT(ISERROR(SEARCH("High",AI35)))</formula>
    </cfRule>
  </conditionalFormatting>
  <conditionalFormatting sqref="AI35">
    <cfRule type="containsText" dxfId="725" priority="380" operator="containsText" text="High">
      <formula>NOT(ISERROR(SEARCH("High",AI35)))</formula>
    </cfRule>
  </conditionalFormatting>
  <conditionalFormatting sqref="AI35">
    <cfRule type="beginsWith" dxfId="724" priority="377" operator="beginsWith" text="High">
      <formula>LEFT(AI35,LEN("High"))="High"</formula>
    </cfRule>
    <cfRule type="beginsWith" dxfId="723" priority="378" operator="beginsWith" text="Moderate">
      <formula>LEFT(AI35,LEN("Moderate"))="Moderate"</formula>
    </cfRule>
    <cfRule type="beginsWith" dxfId="722" priority="379" operator="beginsWith" text="Low">
      <formula>LEFT(AI35,LEN("Low"))="Low"</formula>
    </cfRule>
  </conditionalFormatting>
  <conditionalFormatting sqref="AI35">
    <cfRule type="beginsWith" dxfId="721" priority="374" operator="beginsWith" text="High">
      <formula>LEFT(AI35,LEN("High"))="High"</formula>
    </cfRule>
    <cfRule type="beginsWith" dxfId="720" priority="375" operator="beginsWith" text="Moderate">
      <formula>LEFT(AI35,LEN("Moderate"))="Moderate"</formula>
    </cfRule>
    <cfRule type="beginsWith" dxfId="719" priority="376" operator="beginsWith" text="Low">
      <formula>LEFT(AI35,LEN("Low"))="Low"</formula>
    </cfRule>
  </conditionalFormatting>
  <conditionalFormatting sqref="AI37">
    <cfRule type="beginsWith" dxfId="718" priority="371" operator="beginsWith" text="High">
      <formula>LEFT(AI37,LEN("High"))="High"</formula>
    </cfRule>
    <cfRule type="beginsWith" dxfId="717" priority="372" operator="beginsWith" text="Moderate">
      <formula>LEFT(AI37,LEN("Moderate"))="Moderate"</formula>
    </cfRule>
    <cfRule type="beginsWith" dxfId="716" priority="373" operator="beginsWith" text="Low">
      <formula>LEFT(AI37,LEN("Low"))="Low"</formula>
    </cfRule>
  </conditionalFormatting>
  <conditionalFormatting sqref="AI37">
    <cfRule type="containsText" dxfId="715" priority="370" operator="containsText" text="High">
      <formula>NOT(ISERROR(SEARCH("High",AI37)))</formula>
    </cfRule>
  </conditionalFormatting>
  <conditionalFormatting sqref="AI37">
    <cfRule type="containsText" dxfId="714" priority="369" operator="containsText" text="High">
      <formula>NOT(ISERROR(SEARCH("High",AI37)))</formula>
    </cfRule>
  </conditionalFormatting>
  <conditionalFormatting sqref="AI37">
    <cfRule type="beginsWith" dxfId="713" priority="366" operator="beginsWith" text="High">
      <formula>LEFT(AI37,LEN("High"))="High"</formula>
    </cfRule>
    <cfRule type="beginsWith" dxfId="712" priority="367" operator="beginsWith" text="Moderate">
      <formula>LEFT(AI37,LEN("Moderate"))="Moderate"</formula>
    </cfRule>
    <cfRule type="beginsWith" dxfId="711" priority="368" operator="beginsWith" text="Low">
      <formula>LEFT(AI37,LEN("Low"))="Low"</formula>
    </cfRule>
  </conditionalFormatting>
  <conditionalFormatting sqref="AI37">
    <cfRule type="beginsWith" dxfId="710" priority="363" operator="beginsWith" text="High">
      <formula>LEFT(AI37,LEN("High"))="High"</formula>
    </cfRule>
    <cfRule type="beginsWith" dxfId="709" priority="364" operator="beginsWith" text="Moderate">
      <formula>LEFT(AI37,LEN("Moderate"))="Moderate"</formula>
    </cfRule>
    <cfRule type="beginsWith" dxfId="708" priority="365" operator="beginsWith" text="Low">
      <formula>LEFT(AI37,LEN("Low"))="Low"</formula>
    </cfRule>
  </conditionalFormatting>
  <conditionalFormatting sqref="AI38">
    <cfRule type="beginsWith" dxfId="707" priority="360" operator="beginsWith" text="High">
      <formula>LEFT(AI38,LEN("High"))="High"</formula>
    </cfRule>
    <cfRule type="beginsWith" dxfId="706" priority="361" operator="beginsWith" text="Moderate">
      <formula>LEFT(AI38,LEN("Moderate"))="Moderate"</formula>
    </cfRule>
    <cfRule type="beginsWith" dxfId="705" priority="362" operator="beginsWith" text="Low">
      <formula>LEFT(AI38,LEN("Low"))="Low"</formula>
    </cfRule>
  </conditionalFormatting>
  <conditionalFormatting sqref="AI38">
    <cfRule type="containsText" dxfId="704" priority="359" operator="containsText" text="High">
      <formula>NOT(ISERROR(SEARCH("High",AI38)))</formula>
    </cfRule>
  </conditionalFormatting>
  <conditionalFormatting sqref="AI38">
    <cfRule type="containsText" dxfId="703" priority="358" operator="containsText" text="High">
      <formula>NOT(ISERROR(SEARCH("High",AI38)))</formula>
    </cfRule>
  </conditionalFormatting>
  <conditionalFormatting sqref="AI38">
    <cfRule type="beginsWith" dxfId="702" priority="355" operator="beginsWith" text="High">
      <formula>LEFT(AI38,LEN("High"))="High"</formula>
    </cfRule>
    <cfRule type="beginsWith" dxfId="701" priority="356" operator="beginsWith" text="Moderate">
      <formula>LEFT(AI38,LEN("Moderate"))="Moderate"</formula>
    </cfRule>
    <cfRule type="beginsWith" dxfId="700" priority="357" operator="beginsWith" text="Low">
      <formula>LEFT(AI38,LEN("Low"))="Low"</formula>
    </cfRule>
  </conditionalFormatting>
  <conditionalFormatting sqref="AI38">
    <cfRule type="beginsWith" dxfId="699" priority="352" operator="beginsWith" text="High">
      <formula>LEFT(AI38,LEN("High"))="High"</formula>
    </cfRule>
    <cfRule type="beginsWith" dxfId="698" priority="353" operator="beginsWith" text="Moderate">
      <formula>LEFT(AI38,LEN("Moderate"))="Moderate"</formula>
    </cfRule>
    <cfRule type="beginsWith" dxfId="697" priority="354" operator="beginsWith" text="Low">
      <formula>LEFT(AI38,LEN("Low"))="Low"</formula>
    </cfRule>
  </conditionalFormatting>
  <conditionalFormatting sqref="AI39">
    <cfRule type="beginsWith" dxfId="696" priority="349" operator="beginsWith" text="High">
      <formula>LEFT(AI39,LEN("High"))="High"</formula>
    </cfRule>
    <cfRule type="beginsWith" dxfId="695" priority="350" operator="beginsWith" text="Moderate">
      <formula>LEFT(AI39,LEN("Moderate"))="Moderate"</formula>
    </cfRule>
    <cfRule type="beginsWith" dxfId="694" priority="351" operator="beginsWith" text="Low">
      <formula>LEFT(AI39,LEN("Low"))="Low"</formula>
    </cfRule>
  </conditionalFormatting>
  <conditionalFormatting sqref="AI39">
    <cfRule type="containsText" dxfId="693" priority="348" operator="containsText" text="High">
      <formula>NOT(ISERROR(SEARCH("High",AI39)))</formula>
    </cfRule>
  </conditionalFormatting>
  <conditionalFormatting sqref="AI39">
    <cfRule type="containsText" dxfId="692" priority="347" operator="containsText" text="High">
      <formula>NOT(ISERROR(SEARCH("High",AI39)))</formula>
    </cfRule>
  </conditionalFormatting>
  <conditionalFormatting sqref="AI39">
    <cfRule type="beginsWith" dxfId="691" priority="344" operator="beginsWith" text="High">
      <formula>LEFT(AI39,LEN("High"))="High"</formula>
    </cfRule>
    <cfRule type="beginsWith" dxfId="690" priority="345" operator="beginsWith" text="Moderate">
      <formula>LEFT(AI39,LEN("Moderate"))="Moderate"</formula>
    </cfRule>
    <cfRule type="beginsWith" dxfId="689" priority="346" operator="beginsWith" text="Low">
      <formula>LEFT(AI39,LEN("Low"))="Low"</formula>
    </cfRule>
  </conditionalFormatting>
  <conditionalFormatting sqref="AI39">
    <cfRule type="beginsWith" dxfId="688" priority="341" operator="beginsWith" text="High">
      <formula>LEFT(AI39,LEN("High"))="High"</formula>
    </cfRule>
    <cfRule type="beginsWith" dxfId="687" priority="342" operator="beginsWith" text="Moderate">
      <formula>LEFT(AI39,LEN("Moderate"))="Moderate"</formula>
    </cfRule>
    <cfRule type="beginsWith" dxfId="686" priority="343" operator="beginsWith" text="Low">
      <formula>LEFT(AI39,LEN("Low"))="Low"</formula>
    </cfRule>
  </conditionalFormatting>
  <conditionalFormatting sqref="AI40">
    <cfRule type="beginsWith" dxfId="685" priority="338" operator="beginsWith" text="High">
      <formula>LEFT(AI40,LEN("High"))="High"</formula>
    </cfRule>
    <cfRule type="beginsWith" dxfId="684" priority="339" operator="beginsWith" text="Moderate">
      <formula>LEFT(AI40,LEN("Moderate"))="Moderate"</formula>
    </cfRule>
    <cfRule type="beginsWith" dxfId="683" priority="340" operator="beginsWith" text="Low">
      <formula>LEFT(AI40,LEN("Low"))="Low"</formula>
    </cfRule>
  </conditionalFormatting>
  <conditionalFormatting sqref="AI40">
    <cfRule type="containsText" dxfId="682" priority="337" operator="containsText" text="High">
      <formula>NOT(ISERROR(SEARCH("High",AI40)))</formula>
    </cfRule>
  </conditionalFormatting>
  <conditionalFormatting sqref="AI40">
    <cfRule type="containsText" dxfId="681" priority="336" operator="containsText" text="High">
      <formula>NOT(ISERROR(SEARCH("High",AI40)))</formula>
    </cfRule>
  </conditionalFormatting>
  <conditionalFormatting sqref="AI40">
    <cfRule type="beginsWith" dxfId="680" priority="333" operator="beginsWith" text="High">
      <formula>LEFT(AI40,LEN("High"))="High"</formula>
    </cfRule>
    <cfRule type="beginsWith" dxfId="679" priority="334" operator="beginsWith" text="Moderate">
      <formula>LEFT(AI40,LEN("Moderate"))="Moderate"</formula>
    </cfRule>
    <cfRule type="beginsWith" dxfId="678" priority="335" operator="beginsWith" text="Low">
      <formula>LEFT(AI40,LEN("Low"))="Low"</formula>
    </cfRule>
  </conditionalFormatting>
  <conditionalFormatting sqref="AI40">
    <cfRule type="beginsWith" dxfId="677" priority="330" operator="beginsWith" text="High">
      <formula>LEFT(AI40,LEN("High"))="High"</formula>
    </cfRule>
    <cfRule type="beginsWith" dxfId="676" priority="331" operator="beginsWith" text="Moderate">
      <formula>LEFT(AI40,LEN("Moderate"))="Moderate"</formula>
    </cfRule>
    <cfRule type="beginsWith" dxfId="675" priority="332" operator="beginsWith" text="Low">
      <formula>LEFT(AI40,LEN("Low"))="Low"</formula>
    </cfRule>
  </conditionalFormatting>
  <conditionalFormatting sqref="AI41">
    <cfRule type="beginsWith" dxfId="674" priority="327" operator="beginsWith" text="High">
      <formula>LEFT(AI41,LEN("High"))="High"</formula>
    </cfRule>
    <cfRule type="beginsWith" dxfId="673" priority="328" operator="beginsWith" text="Moderate">
      <formula>LEFT(AI41,LEN("Moderate"))="Moderate"</formula>
    </cfRule>
    <cfRule type="beginsWith" dxfId="672" priority="329" operator="beginsWith" text="Low">
      <formula>LEFT(AI41,LEN("Low"))="Low"</formula>
    </cfRule>
  </conditionalFormatting>
  <conditionalFormatting sqref="AI41">
    <cfRule type="containsText" dxfId="671" priority="326" operator="containsText" text="High">
      <formula>NOT(ISERROR(SEARCH("High",AI41)))</formula>
    </cfRule>
  </conditionalFormatting>
  <conditionalFormatting sqref="AI41">
    <cfRule type="containsText" dxfId="670" priority="325" operator="containsText" text="High">
      <formula>NOT(ISERROR(SEARCH("High",AI41)))</formula>
    </cfRule>
  </conditionalFormatting>
  <conditionalFormatting sqref="AI41">
    <cfRule type="beginsWith" dxfId="669" priority="322" operator="beginsWith" text="High">
      <formula>LEFT(AI41,LEN("High"))="High"</formula>
    </cfRule>
    <cfRule type="beginsWith" dxfId="668" priority="323" operator="beginsWith" text="Moderate">
      <formula>LEFT(AI41,LEN("Moderate"))="Moderate"</formula>
    </cfRule>
    <cfRule type="beginsWith" dxfId="667" priority="324" operator="beginsWith" text="Low">
      <formula>LEFT(AI41,LEN("Low"))="Low"</formula>
    </cfRule>
  </conditionalFormatting>
  <conditionalFormatting sqref="AI41">
    <cfRule type="beginsWith" dxfId="666" priority="319" operator="beginsWith" text="High">
      <formula>LEFT(AI41,LEN("High"))="High"</formula>
    </cfRule>
    <cfRule type="beginsWith" dxfId="665" priority="320" operator="beginsWith" text="Moderate">
      <formula>LEFT(AI41,LEN("Moderate"))="Moderate"</formula>
    </cfRule>
    <cfRule type="beginsWith" dxfId="664" priority="321" operator="beginsWith" text="Low">
      <formula>LEFT(AI41,LEN("Low"))="Low"</formula>
    </cfRule>
  </conditionalFormatting>
  <conditionalFormatting sqref="AI42">
    <cfRule type="beginsWith" dxfId="663" priority="316" operator="beginsWith" text="High">
      <formula>LEFT(AI42,LEN("High"))="High"</formula>
    </cfRule>
    <cfRule type="beginsWith" dxfId="662" priority="317" operator="beginsWith" text="Moderate">
      <formula>LEFT(AI42,LEN("Moderate"))="Moderate"</formula>
    </cfRule>
    <cfRule type="beginsWith" dxfId="661" priority="318" operator="beginsWith" text="Low">
      <formula>LEFT(AI42,LEN("Low"))="Low"</formula>
    </cfRule>
  </conditionalFormatting>
  <conditionalFormatting sqref="AI42">
    <cfRule type="containsText" dxfId="660" priority="315" operator="containsText" text="High">
      <formula>NOT(ISERROR(SEARCH("High",AI42)))</formula>
    </cfRule>
  </conditionalFormatting>
  <conditionalFormatting sqref="AI42">
    <cfRule type="containsText" dxfId="659" priority="314" operator="containsText" text="High">
      <formula>NOT(ISERROR(SEARCH("High",AI42)))</formula>
    </cfRule>
  </conditionalFormatting>
  <conditionalFormatting sqref="AI42">
    <cfRule type="beginsWith" dxfId="658" priority="311" operator="beginsWith" text="High">
      <formula>LEFT(AI42,LEN("High"))="High"</formula>
    </cfRule>
    <cfRule type="beginsWith" dxfId="657" priority="312" operator="beginsWith" text="Moderate">
      <formula>LEFT(AI42,LEN("Moderate"))="Moderate"</formula>
    </cfRule>
    <cfRule type="beginsWith" dxfId="656" priority="313" operator="beginsWith" text="Low">
      <formula>LEFT(AI42,LEN("Low"))="Low"</formula>
    </cfRule>
  </conditionalFormatting>
  <conditionalFormatting sqref="AI42">
    <cfRule type="beginsWith" dxfId="655" priority="308" operator="beginsWith" text="High">
      <formula>LEFT(AI42,LEN("High"))="High"</formula>
    </cfRule>
    <cfRule type="beginsWith" dxfId="654" priority="309" operator="beginsWith" text="Moderate">
      <formula>LEFT(AI42,LEN("Moderate"))="Moderate"</formula>
    </cfRule>
    <cfRule type="beginsWith" dxfId="653" priority="310" operator="beginsWith" text="Low">
      <formula>LEFT(AI42,LEN("Low"))="Low"</formula>
    </cfRule>
  </conditionalFormatting>
  <conditionalFormatting sqref="AI44">
    <cfRule type="beginsWith" dxfId="652" priority="305" operator="beginsWith" text="High">
      <formula>LEFT(AI44,LEN("High"))="High"</formula>
    </cfRule>
    <cfRule type="beginsWith" dxfId="651" priority="306" operator="beginsWith" text="Moderate">
      <formula>LEFT(AI44,LEN("Moderate"))="Moderate"</formula>
    </cfRule>
    <cfRule type="beginsWith" dxfId="650" priority="307" operator="beginsWith" text="Low">
      <formula>LEFT(AI44,LEN("Low"))="Low"</formula>
    </cfRule>
  </conditionalFormatting>
  <conditionalFormatting sqref="AI44">
    <cfRule type="containsText" dxfId="649" priority="304" operator="containsText" text="High">
      <formula>NOT(ISERROR(SEARCH("High",AI44)))</formula>
    </cfRule>
  </conditionalFormatting>
  <conditionalFormatting sqref="AI44">
    <cfRule type="containsText" dxfId="648" priority="303" operator="containsText" text="High">
      <formula>NOT(ISERROR(SEARCH("High",AI44)))</formula>
    </cfRule>
  </conditionalFormatting>
  <conditionalFormatting sqref="AI44">
    <cfRule type="beginsWith" dxfId="647" priority="300" operator="beginsWith" text="High">
      <formula>LEFT(AI44,LEN("High"))="High"</formula>
    </cfRule>
    <cfRule type="beginsWith" dxfId="646" priority="301" operator="beginsWith" text="Moderate">
      <formula>LEFT(AI44,LEN("Moderate"))="Moderate"</formula>
    </cfRule>
    <cfRule type="beginsWith" dxfId="645" priority="302" operator="beginsWith" text="Low">
      <formula>LEFT(AI44,LEN("Low"))="Low"</formula>
    </cfRule>
  </conditionalFormatting>
  <conditionalFormatting sqref="AI44">
    <cfRule type="beginsWith" dxfId="644" priority="297" operator="beginsWith" text="High">
      <formula>LEFT(AI44,LEN("High"))="High"</formula>
    </cfRule>
    <cfRule type="beginsWith" dxfId="643" priority="298" operator="beginsWith" text="Moderate">
      <formula>LEFT(AI44,LEN("Moderate"))="Moderate"</formula>
    </cfRule>
    <cfRule type="beginsWith" dxfId="642" priority="299" operator="beginsWith" text="Low">
      <formula>LEFT(AI44,LEN("Low"))="Low"</formula>
    </cfRule>
  </conditionalFormatting>
  <conditionalFormatting sqref="AI45">
    <cfRule type="beginsWith" dxfId="641" priority="294" operator="beginsWith" text="High">
      <formula>LEFT(AI45,LEN("High"))="High"</formula>
    </cfRule>
    <cfRule type="beginsWith" dxfId="640" priority="295" operator="beginsWith" text="Moderate">
      <formula>LEFT(AI45,LEN("Moderate"))="Moderate"</formula>
    </cfRule>
    <cfRule type="beginsWith" dxfId="639" priority="296" operator="beginsWith" text="Low">
      <formula>LEFT(AI45,LEN("Low"))="Low"</formula>
    </cfRule>
  </conditionalFormatting>
  <conditionalFormatting sqref="AI45">
    <cfRule type="containsText" dxfId="638" priority="293" operator="containsText" text="High">
      <formula>NOT(ISERROR(SEARCH("High",AI45)))</formula>
    </cfRule>
  </conditionalFormatting>
  <conditionalFormatting sqref="AI45">
    <cfRule type="containsText" dxfId="637" priority="292" operator="containsText" text="High">
      <formula>NOT(ISERROR(SEARCH("High",AI45)))</formula>
    </cfRule>
  </conditionalFormatting>
  <conditionalFormatting sqref="AI45">
    <cfRule type="beginsWith" dxfId="636" priority="289" operator="beginsWith" text="High">
      <formula>LEFT(AI45,LEN("High"))="High"</formula>
    </cfRule>
    <cfRule type="beginsWith" dxfId="635" priority="290" operator="beginsWith" text="Moderate">
      <formula>LEFT(AI45,LEN("Moderate"))="Moderate"</formula>
    </cfRule>
    <cfRule type="beginsWith" dxfId="634" priority="291" operator="beginsWith" text="Low">
      <formula>LEFT(AI45,LEN("Low"))="Low"</formula>
    </cfRule>
  </conditionalFormatting>
  <conditionalFormatting sqref="AI45">
    <cfRule type="beginsWith" dxfId="633" priority="286" operator="beginsWith" text="High">
      <formula>LEFT(AI45,LEN("High"))="High"</formula>
    </cfRule>
    <cfRule type="beginsWith" dxfId="632" priority="287" operator="beginsWith" text="Moderate">
      <formula>LEFT(AI45,LEN("Moderate"))="Moderate"</formula>
    </cfRule>
    <cfRule type="beginsWith" dxfId="631" priority="288" operator="beginsWith" text="Low">
      <formula>LEFT(AI45,LEN("Low"))="Low"</formula>
    </cfRule>
  </conditionalFormatting>
  <conditionalFormatting sqref="AI46">
    <cfRule type="beginsWith" dxfId="630" priority="283" operator="beginsWith" text="High">
      <formula>LEFT(AI46,LEN("High"))="High"</formula>
    </cfRule>
    <cfRule type="beginsWith" dxfId="629" priority="284" operator="beginsWith" text="Moderate">
      <formula>LEFT(AI46,LEN("Moderate"))="Moderate"</formula>
    </cfRule>
    <cfRule type="beginsWith" dxfId="628" priority="285" operator="beginsWith" text="Low">
      <formula>LEFT(AI46,LEN("Low"))="Low"</formula>
    </cfRule>
  </conditionalFormatting>
  <conditionalFormatting sqref="AI46">
    <cfRule type="containsText" dxfId="627" priority="282" operator="containsText" text="High">
      <formula>NOT(ISERROR(SEARCH("High",AI46)))</formula>
    </cfRule>
  </conditionalFormatting>
  <conditionalFormatting sqref="AI46">
    <cfRule type="containsText" dxfId="626" priority="281" operator="containsText" text="High">
      <formula>NOT(ISERROR(SEARCH("High",AI46)))</formula>
    </cfRule>
  </conditionalFormatting>
  <conditionalFormatting sqref="AI46">
    <cfRule type="beginsWith" dxfId="625" priority="278" operator="beginsWith" text="High">
      <formula>LEFT(AI46,LEN("High"))="High"</formula>
    </cfRule>
    <cfRule type="beginsWith" dxfId="624" priority="279" operator="beginsWith" text="Moderate">
      <formula>LEFT(AI46,LEN("Moderate"))="Moderate"</formula>
    </cfRule>
    <cfRule type="beginsWith" dxfId="623" priority="280" operator="beginsWith" text="Low">
      <formula>LEFT(AI46,LEN("Low"))="Low"</formula>
    </cfRule>
  </conditionalFormatting>
  <conditionalFormatting sqref="AI46">
    <cfRule type="beginsWith" dxfId="622" priority="275" operator="beginsWith" text="High">
      <formula>LEFT(AI46,LEN("High"))="High"</formula>
    </cfRule>
    <cfRule type="beginsWith" dxfId="621" priority="276" operator="beginsWith" text="Moderate">
      <formula>LEFT(AI46,LEN("Moderate"))="Moderate"</formula>
    </cfRule>
    <cfRule type="beginsWith" dxfId="620" priority="277" operator="beginsWith" text="Low">
      <formula>LEFT(AI46,LEN("Low"))="Low"</formula>
    </cfRule>
  </conditionalFormatting>
  <conditionalFormatting sqref="AI47">
    <cfRule type="beginsWith" dxfId="619" priority="272" operator="beginsWith" text="High">
      <formula>LEFT(AI47,LEN("High"))="High"</formula>
    </cfRule>
    <cfRule type="beginsWith" dxfId="618" priority="273" operator="beginsWith" text="Moderate">
      <formula>LEFT(AI47,LEN("Moderate"))="Moderate"</formula>
    </cfRule>
    <cfRule type="beginsWith" dxfId="617" priority="274" operator="beginsWith" text="Low">
      <formula>LEFT(AI47,LEN("Low"))="Low"</formula>
    </cfRule>
  </conditionalFormatting>
  <conditionalFormatting sqref="AI47">
    <cfRule type="containsText" dxfId="616" priority="271" operator="containsText" text="High">
      <formula>NOT(ISERROR(SEARCH("High",AI47)))</formula>
    </cfRule>
  </conditionalFormatting>
  <conditionalFormatting sqref="AI47">
    <cfRule type="containsText" dxfId="615" priority="270" operator="containsText" text="High">
      <formula>NOT(ISERROR(SEARCH("High",AI47)))</formula>
    </cfRule>
  </conditionalFormatting>
  <conditionalFormatting sqref="AI47">
    <cfRule type="beginsWith" dxfId="614" priority="267" operator="beginsWith" text="High">
      <formula>LEFT(AI47,LEN("High"))="High"</formula>
    </cfRule>
    <cfRule type="beginsWith" dxfId="613" priority="268" operator="beginsWith" text="Moderate">
      <formula>LEFT(AI47,LEN("Moderate"))="Moderate"</formula>
    </cfRule>
    <cfRule type="beginsWith" dxfId="612" priority="269" operator="beginsWith" text="Low">
      <formula>LEFT(AI47,LEN("Low"))="Low"</formula>
    </cfRule>
  </conditionalFormatting>
  <conditionalFormatting sqref="AI47">
    <cfRule type="beginsWith" dxfId="611" priority="264" operator="beginsWith" text="High">
      <formula>LEFT(AI47,LEN("High"))="High"</formula>
    </cfRule>
    <cfRule type="beginsWith" dxfId="610" priority="265" operator="beginsWith" text="Moderate">
      <formula>LEFT(AI47,LEN("Moderate"))="Moderate"</formula>
    </cfRule>
    <cfRule type="beginsWith" dxfId="609" priority="266" operator="beginsWith" text="Low">
      <formula>LEFT(AI47,LEN("Low"))="Low"</formula>
    </cfRule>
  </conditionalFormatting>
  <conditionalFormatting sqref="AI48">
    <cfRule type="beginsWith" dxfId="608" priority="261" operator="beginsWith" text="High">
      <formula>LEFT(AI48,LEN("High"))="High"</formula>
    </cfRule>
    <cfRule type="beginsWith" dxfId="607" priority="262" operator="beginsWith" text="Moderate">
      <formula>LEFT(AI48,LEN("Moderate"))="Moderate"</formula>
    </cfRule>
    <cfRule type="beginsWith" dxfId="606" priority="263" operator="beginsWith" text="Low">
      <formula>LEFT(AI48,LEN("Low"))="Low"</formula>
    </cfRule>
  </conditionalFormatting>
  <conditionalFormatting sqref="AI48">
    <cfRule type="containsText" dxfId="605" priority="260" operator="containsText" text="High">
      <formula>NOT(ISERROR(SEARCH("High",AI48)))</formula>
    </cfRule>
  </conditionalFormatting>
  <conditionalFormatting sqref="AI48">
    <cfRule type="containsText" dxfId="604" priority="259" operator="containsText" text="High">
      <formula>NOT(ISERROR(SEARCH("High",AI48)))</formula>
    </cfRule>
  </conditionalFormatting>
  <conditionalFormatting sqref="AI48">
    <cfRule type="beginsWith" dxfId="603" priority="256" operator="beginsWith" text="High">
      <formula>LEFT(AI48,LEN("High"))="High"</formula>
    </cfRule>
    <cfRule type="beginsWith" dxfId="602" priority="257" operator="beginsWith" text="Moderate">
      <formula>LEFT(AI48,LEN("Moderate"))="Moderate"</formula>
    </cfRule>
    <cfRule type="beginsWith" dxfId="601" priority="258" operator="beginsWith" text="Low">
      <formula>LEFT(AI48,LEN("Low"))="Low"</formula>
    </cfRule>
  </conditionalFormatting>
  <conditionalFormatting sqref="AI48">
    <cfRule type="beginsWith" dxfId="600" priority="253" operator="beginsWith" text="High">
      <formula>LEFT(AI48,LEN("High"))="High"</formula>
    </cfRule>
    <cfRule type="beginsWith" dxfId="599" priority="254" operator="beginsWith" text="Moderate">
      <formula>LEFT(AI48,LEN("Moderate"))="Moderate"</formula>
    </cfRule>
    <cfRule type="beginsWith" dxfId="598" priority="255" operator="beginsWith" text="Low">
      <formula>LEFT(AI48,LEN("Low"))="Low"</formula>
    </cfRule>
  </conditionalFormatting>
  <conditionalFormatting sqref="AI49">
    <cfRule type="beginsWith" dxfId="597" priority="250" operator="beginsWith" text="High">
      <formula>LEFT(AI49,LEN("High"))="High"</formula>
    </cfRule>
    <cfRule type="beginsWith" dxfId="596" priority="251" operator="beginsWith" text="Moderate">
      <formula>LEFT(AI49,LEN("Moderate"))="Moderate"</formula>
    </cfRule>
    <cfRule type="beginsWith" dxfId="595" priority="252" operator="beginsWith" text="Low">
      <formula>LEFT(AI49,LEN("Low"))="Low"</formula>
    </cfRule>
  </conditionalFormatting>
  <conditionalFormatting sqref="AI49">
    <cfRule type="containsText" dxfId="594" priority="249" operator="containsText" text="High">
      <formula>NOT(ISERROR(SEARCH("High",AI49)))</formula>
    </cfRule>
  </conditionalFormatting>
  <conditionalFormatting sqref="AI49">
    <cfRule type="containsText" dxfId="593" priority="248" operator="containsText" text="High">
      <formula>NOT(ISERROR(SEARCH("High",AI49)))</formula>
    </cfRule>
  </conditionalFormatting>
  <conditionalFormatting sqref="AI49">
    <cfRule type="beginsWith" dxfId="592" priority="245" operator="beginsWith" text="High">
      <formula>LEFT(AI49,LEN("High"))="High"</formula>
    </cfRule>
    <cfRule type="beginsWith" dxfId="591" priority="246" operator="beginsWith" text="Moderate">
      <formula>LEFT(AI49,LEN("Moderate"))="Moderate"</formula>
    </cfRule>
    <cfRule type="beginsWith" dxfId="590" priority="247" operator="beginsWith" text="Low">
      <formula>LEFT(AI49,LEN("Low"))="Low"</formula>
    </cfRule>
  </conditionalFormatting>
  <conditionalFormatting sqref="AI49">
    <cfRule type="beginsWith" dxfId="589" priority="242" operator="beginsWith" text="High">
      <formula>LEFT(AI49,LEN("High"))="High"</formula>
    </cfRule>
    <cfRule type="beginsWith" dxfId="588" priority="243" operator="beginsWith" text="Moderate">
      <formula>LEFT(AI49,LEN("Moderate"))="Moderate"</formula>
    </cfRule>
    <cfRule type="beginsWith" dxfId="587" priority="244" operator="beginsWith" text="Low">
      <formula>LEFT(AI49,LEN("Low"))="Low"</formula>
    </cfRule>
  </conditionalFormatting>
  <conditionalFormatting sqref="AI50">
    <cfRule type="beginsWith" dxfId="586" priority="239" operator="beginsWith" text="High">
      <formula>LEFT(AI50,LEN("High"))="High"</formula>
    </cfRule>
    <cfRule type="beginsWith" dxfId="585" priority="240" operator="beginsWith" text="Moderate">
      <formula>LEFT(AI50,LEN("Moderate"))="Moderate"</formula>
    </cfRule>
    <cfRule type="beginsWith" dxfId="584" priority="241" operator="beginsWith" text="Low">
      <formula>LEFT(AI50,LEN("Low"))="Low"</formula>
    </cfRule>
  </conditionalFormatting>
  <conditionalFormatting sqref="AI50">
    <cfRule type="containsText" dxfId="583" priority="238" operator="containsText" text="High">
      <formula>NOT(ISERROR(SEARCH("High",AI50)))</formula>
    </cfRule>
  </conditionalFormatting>
  <conditionalFormatting sqref="AI50">
    <cfRule type="containsText" dxfId="582" priority="237" operator="containsText" text="High">
      <formula>NOT(ISERROR(SEARCH("High",AI50)))</formula>
    </cfRule>
  </conditionalFormatting>
  <conditionalFormatting sqref="AI50">
    <cfRule type="beginsWith" dxfId="581" priority="234" operator="beginsWith" text="High">
      <formula>LEFT(AI50,LEN("High"))="High"</formula>
    </cfRule>
    <cfRule type="beginsWith" dxfId="580" priority="235" operator="beginsWith" text="Moderate">
      <formula>LEFT(AI50,LEN("Moderate"))="Moderate"</formula>
    </cfRule>
    <cfRule type="beginsWith" dxfId="579" priority="236" operator="beginsWith" text="Low">
      <formula>LEFT(AI50,LEN("Low"))="Low"</formula>
    </cfRule>
  </conditionalFormatting>
  <conditionalFormatting sqref="AI50">
    <cfRule type="beginsWith" dxfId="578" priority="231" operator="beginsWith" text="High">
      <formula>LEFT(AI50,LEN("High"))="High"</formula>
    </cfRule>
    <cfRule type="beginsWith" dxfId="577" priority="232" operator="beginsWith" text="Moderate">
      <formula>LEFT(AI50,LEN("Moderate"))="Moderate"</formula>
    </cfRule>
    <cfRule type="beginsWith" dxfId="576" priority="233" operator="beginsWith" text="Low">
      <formula>LEFT(AI50,LEN("Low"))="Low"</formula>
    </cfRule>
  </conditionalFormatting>
  <conditionalFormatting sqref="AI51">
    <cfRule type="beginsWith" dxfId="575" priority="228" operator="beginsWith" text="High">
      <formula>LEFT(AI51,LEN("High"))="High"</formula>
    </cfRule>
    <cfRule type="beginsWith" dxfId="574" priority="229" operator="beginsWith" text="Moderate">
      <formula>LEFT(AI51,LEN("Moderate"))="Moderate"</formula>
    </cfRule>
    <cfRule type="beginsWith" dxfId="573" priority="230" operator="beginsWith" text="Low">
      <formula>LEFT(AI51,LEN("Low"))="Low"</formula>
    </cfRule>
  </conditionalFormatting>
  <conditionalFormatting sqref="AI51">
    <cfRule type="containsText" dxfId="572" priority="227" operator="containsText" text="High">
      <formula>NOT(ISERROR(SEARCH("High",AI51)))</formula>
    </cfRule>
  </conditionalFormatting>
  <conditionalFormatting sqref="AI51">
    <cfRule type="containsText" dxfId="571" priority="226" operator="containsText" text="High">
      <formula>NOT(ISERROR(SEARCH("High",AI51)))</formula>
    </cfRule>
  </conditionalFormatting>
  <conditionalFormatting sqref="AI51">
    <cfRule type="beginsWith" dxfId="570" priority="223" operator="beginsWith" text="High">
      <formula>LEFT(AI51,LEN("High"))="High"</formula>
    </cfRule>
    <cfRule type="beginsWith" dxfId="569" priority="224" operator="beginsWith" text="Moderate">
      <formula>LEFT(AI51,LEN("Moderate"))="Moderate"</formula>
    </cfRule>
    <cfRule type="beginsWith" dxfId="568" priority="225" operator="beginsWith" text="Low">
      <formula>LEFT(AI51,LEN("Low"))="Low"</formula>
    </cfRule>
  </conditionalFormatting>
  <conditionalFormatting sqref="AI51">
    <cfRule type="beginsWith" dxfId="567" priority="220" operator="beginsWith" text="High">
      <formula>LEFT(AI51,LEN("High"))="High"</formula>
    </cfRule>
    <cfRule type="beginsWith" dxfId="566" priority="221" operator="beginsWith" text="Moderate">
      <formula>LEFT(AI51,LEN("Moderate"))="Moderate"</formula>
    </cfRule>
    <cfRule type="beginsWith" dxfId="565" priority="222" operator="beginsWith" text="Low">
      <formula>LEFT(AI51,LEN("Low"))="Low"</formula>
    </cfRule>
  </conditionalFormatting>
  <conditionalFormatting sqref="AI52">
    <cfRule type="containsText" dxfId="564" priority="219" operator="containsText" text="High">
      <formula>NOT(ISERROR(SEARCH("High",AI52)))</formula>
    </cfRule>
  </conditionalFormatting>
  <conditionalFormatting sqref="AI52">
    <cfRule type="containsText" dxfId="563" priority="218" operator="containsText" text="High">
      <formula>NOT(ISERROR(SEARCH("High",AI52)))</formula>
    </cfRule>
  </conditionalFormatting>
  <conditionalFormatting sqref="AI52">
    <cfRule type="beginsWith" dxfId="562" priority="215" operator="beginsWith" text="High">
      <formula>LEFT(AI52,LEN("High"))="High"</formula>
    </cfRule>
    <cfRule type="beginsWith" dxfId="561" priority="216" operator="beginsWith" text="Moderate">
      <formula>LEFT(AI52,LEN("Moderate"))="Moderate"</formula>
    </cfRule>
    <cfRule type="beginsWith" dxfId="560" priority="217" operator="beginsWith" text="Low">
      <formula>LEFT(AI52,LEN("Low"))="Low"</formula>
    </cfRule>
  </conditionalFormatting>
  <conditionalFormatting sqref="AI52">
    <cfRule type="beginsWith" dxfId="559" priority="212" operator="beginsWith" text="High">
      <formula>LEFT(AI52,LEN("High"))="High"</formula>
    </cfRule>
    <cfRule type="beginsWith" dxfId="558" priority="213" operator="beginsWith" text="Moderate">
      <formula>LEFT(AI52,LEN("Moderate"))="Moderate"</formula>
    </cfRule>
    <cfRule type="beginsWith" dxfId="557" priority="214" operator="beginsWith" text="Low">
      <formula>LEFT(AI52,LEN("Low"))="Low"</formula>
    </cfRule>
  </conditionalFormatting>
  <conditionalFormatting sqref="AI53">
    <cfRule type="containsText" dxfId="556" priority="211" operator="containsText" text="High">
      <formula>NOT(ISERROR(SEARCH("High",AI53)))</formula>
    </cfRule>
  </conditionalFormatting>
  <conditionalFormatting sqref="AI53">
    <cfRule type="containsText" dxfId="555" priority="210" operator="containsText" text="High">
      <formula>NOT(ISERROR(SEARCH("High",AI53)))</formula>
    </cfRule>
  </conditionalFormatting>
  <conditionalFormatting sqref="AI53">
    <cfRule type="beginsWith" dxfId="554" priority="207" operator="beginsWith" text="High">
      <formula>LEFT(AI53,LEN("High"))="High"</formula>
    </cfRule>
    <cfRule type="beginsWith" dxfId="553" priority="208" operator="beginsWith" text="Moderate">
      <formula>LEFT(AI53,LEN("Moderate"))="Moderate"</formula>
    </cfRule>
    <cfRule type="beginsWith" dxfId="552" priority="209" operator="beginsWith" text="Low">
      <formula>LEFT(AI53,LEN("Low"))="Low"</formula>
    </cfRule>
  </conditionalFormatting>
  <conditionalFormatting sqref="AI53">
    <cfRule type="beginsWith" dxfId="551" priority="204" operator="beginsWith" text="High">
      <formula>LEFT(AI53,LEN("High"))="High"</formula>
    </cfRule>
    <cfRule type="beginsWith" dxfId="550" priority="205" operator="beginsWith" text="Moderate">
      <formula>LEFT(AI53,LEN("Moderate"))="Moderate"</formula>
    </cfRule>
    <cfRule type="beginsWith" dxfId="549" priority="206" operator="beginsWith" text="Low">
      <formula>LEFT(AI53,LEN("Low"))="Low"</formula>
    </cfRule>
  </conditionalFormatting>
  <conditionalFormatting sqref="AI54">
    <cfRule type="containsText" dxfId="548" priority="203" operator="containsText" text="High">
      <formula>NOT(ISERROR(SEARCH("High",AI54)))</formula>
    </cfRule>
  </conditionalFormatting>
  <conditionalFormatting sqref="AI54">
    <cfRule type="containsText" dxfId="547" priority="202" operator="containsText" text="High">
      <formula>NOT(ISERROR(SEARCH("High",AI54)))</formula>
    </cfRule>
  </conditionalFormatting>
  <conditionalFormatting sqref="AI54">
    <cfRule type="beginsWith" dxfId="546" priority="199" operator="beginsWith" text="High">
      <formula>LEFT(AI54,LEN("High"))="High"</formula>
    </cfRule>
    <cfRule type="beginsWith" dxfId="545" priority="200" operator="beginsWith" text="Moderate">
      <formula>LEFT(AI54,LEN("Moderate"))="Moderate"</formula>
    </cfRule>
    <cfRule type="beginsWith" dxfId="544" priority="201" operator="beginsWith" text="Low">
      <formula>LEFT(AI54,LEN("Low"))="Low"</formula>
    </cfRule>
  </conditionalFormatting>
  <conditionalFormatting sqref="AI54">
    <cfRule type="beginsWith" dxfId="543" priority="196" operator="beginsWith" text="High">
      <formula>LEFT(AI54,LEN("High"))="High"</formula>
    </cfRule>
    <cfRule type="beginsWith" dxfId="542" priority="197" operator="beginsWith" text="Moderate">
      <formula>LEFT(AI54,LEN("Moderate"))="Moderate"</formula>
    </cfRule>
    <cfRule type="beginsWith" dxfId="541" priority="198" operator="beginsWith" text="Low">
      <formula>LEFT(AI54,LEN("Low"))="Low"</formula>
    </cfRule>
  </conditionalFormatting>
  <conditionalFormatting sqref="AI55">
    <cfRule type="containsText" dxfId="540" priority="195" operator="containsText" text="High">
      <formula>NOT(ISERROR(SEARCH("High",AI55)))</formula>
    </cfRule>
  </conditionalFormatting>
  <conditionalFormatting sqref="AI55">
    <cfRule type="containsText" dxfId="539" priority="194" operator="containsText" text="High">
      <formula>NOT(ISERROR(SEARCH("High",AI55)))</formula>
    </cfRule>
  </conditionalFormatting>
  <conditionalFormatting sqref="AI55">
    <cfRule type="beginsWith" dxfId="538" priority="191" operator="beginsWith" text="High">
      <formula>LEFT(AI55,LEN("High"))="High"</formula>
    </cfRule>
    <cfRule type="beginsWith" dxfId="537" priority="192" operator="beginsWith" text="Moderate">
      <formula>LEFT(AI55,LEN("Moderate"))="Moderate"</formula>
    </cfRule>
    <cfRule type="beginsWith" dxfId="536" priority="193" operator="beginsWith" text="Low">
      <formula>LEFT(AI55,LEN("Low"))="Low"</formula>
    </cfRule>
  </conditionalFormatting>
  <conditionalFormatting sqref="AI55">
    <cfRule type="beginsWith" dxfId="535" priority="188" operator="beginsWith" text="High">
      <formula>LEFT(AI55,LEN("High"))="High"</formula>
    </cfRule>
    <cfRule type="beginsWith" dxfId="534" priority="189" operator="beginsWith" text="Moderate">
      <formula>LEFT(AI55,LEN("Moderate"))="Moderate"</formula>
    </cfRule>
    <cfRule type="beginsWith" dxfId="533" priority="190" operator="beginsWith" text="Low">
      <formula>LEFT(AI55,LEN("Low"))="Low"</formula>
    </cfRule>
  </conditionalFormatting>
  <conditionalFormatting sqref="AI56">
    <cfRule type="beginsWith" dxfId="532" priority="185" operator="beginsWith" text="High">
      <formula>LEFT(AI56,LEN("High"))="High"</formula>
    </cfRule>
    <cfRule type="beginsWith" dxfId="531" priority="186" operator="beginsWith" text="Moderate">
      <formula>LEFT(AI56,LEN("Moderate"))="Moderate"</formula>
    </cfRule>
    <cfRule type="beginsWith" dxfId="530" priority="187" operator="beginsWith" text="Low">
      <formula>LEFT(AI56,LEN("Low"))="Low"</formula>
    </cfRule>
  </conditionalFormatting>
  <conditionalFormatting sqref="AI56">
    <cfRule type="containsText" dxfId="529" priority="184" operator="containsText" text="High">
      <formula>NOT(ISERROR(SEARCH("High",AI56)))</formula>
    </cfRule>
  </conditionalFormatting>
  <conditionalFormatting sqref="AI56">
    <cfRule type="containsText" dxfId="528" priority="183" operator="containsText" text="High">
      <formula>NOT(ISERROR(SEARCH("High",AI56)))</formula>
    </cfRule>
  </conditionalFormatting>
  <conditionalFormatting sqref="AI56">
    <cfRule type="beginsWith" dxfId="527" priority="180" operator="beginsWith" text="High">
      <formula>LEFT(AI56,LEN("High"))="High"</formula>
    </cfRule>
    <cfRule type="beginsWith" dxfId="526" priority="181" operator="beginsWith" text="Moderate">
      <formula>LEFT(AI56,LEN("Moderate"))="Moderate"</formula>
    </cfRule>
    <cfRule type="beginsWith" dxfId="525" priority="182" operator="beginsWith" text="Low">
      <formula>LEFT(AI56,LEN("Low"))="Low"</formula>
    </cfRule>
  </conditionalFormatting>
  <conditionalFormatting sqref="AI56">
    <cfRule type="beginsWith" dxfId="524" priority="177" operator="beginsWith" text="High">
      <formula>LEFT(AI56,LEN("High"))="High"</formula>
    </cfRule>
    <cfRule type="beginsWith" dxfId="523" priority="178" operator="beginsWith" text="Moderate">
      <formula>LEFT(AI56,LEN("Moderate"))="Moderate"</formula>
    </cfRule>
    <cfRule type="beginsWith" dxfId="522" priority="179" operator="beginsWith" text="Low">
      <formula>LEFT(AI56,LEN("Low"))="Low"</formula>
    </cfRule>
  </conditionalFormatting>
  <conditionalFormatting sqref="AI57">
    <cfRule type="containsText" dxfId="521" priority="176" operator="containsText" text="High">
      <formula>NOT(ISERROR(SEARCH("High",AI57)))</formula>
    </cfRule>
  </conditionalFormatting>
  <conditionalFormatting sqref="AI57">
    <cfRule type="containsText" dxfId="520" priority="175" operator="containsText" text="High">
      <formula>NOT(ISERROR(SEARCH("High",AI57)))</formula>
    </cfRule>
  </conditionalFormatting>
  <conditionalFormatting sqref="AI57">
    <cfRule type="beginsWith" dxfId="519" priority="172" operator="beginsWith" text="High">
      <formula>LEFT(AI57,LEN("High"))="High"</formula>
    </cfRule>
    <cfRule type="beginsWith" dxfId="518" priority="173" operator="beginsWith" text="Moderate">
      <formula>LEFT(AI57,LEN("Moderate"))="Moderate"</formula>
    </cfRule>
    <cfRule type="beginsWith" dxfId="517" priority="174" operator="beginsWith" text="Low">
      <formula>LEFT(AI57,LEN("Low"))="Low"</formula>
    </cfRule>
  </conditionalFormatting>
  <conditionalFormatting sqref="AI57">
    <cfRule type="beginsWith" dxfId="516" priority="169" operator="beginsWith" text="High">
      <formula>LEFT(AI57,LEN("High"))="High"</formula>
    </cfRule>
    <cfRule type="beginsWith" dxfId="515" priority="170" operator="beginsWith" text="Moderate">
      <formula>LEFT(AI57,LEN("Moderate"))="Moderate"</formula>
    </cfRule>
    <cfRule type="beginsWith" dxfId="514" priority="171" operator="beginsWith" text="Low">
      <formula>LEFT(AI57,LEN("Low"))="Low"</formula>
    </cfRule>
  </conditionalFormatting>
  <conditionalFormatting sqref="L86:N86 AI86">
    <cfRule type="beginsWith" dxfId="513" priority="166" operator="beginsWith" text="High">
      <formula>LEFT(L86,LEN("High"))="High"</formula>
    </cfRule>
    <cfRule type="beginsWith" dxfId="512" priority="167" operator="beginsWith" text="Moderate">
      <formula>LEFT(L86,LEN("Moderate"))="Moderate"</formula>
    </cfRule>
    <cfRule type="beginsWith" dxfId="511" priority="168" operator="beginsWith" text="Low">
      <formula>LEFT(L86,LEN("Low"))="Low"</formula>
    </cfRule>
  </conditionalFormatting>
  <conditionalFormatting sqref="AI86">
    <cfRule type="containsText" dxfId="510" priority="156" operator="containsText" text="High">
      <formula>NOT(ISERROR(SEARCH("High",AI86)))</formula>
    </cfRule>
  </conditionalFormatting>
  <conditionalFormatting sqref="AI86">
    <cfRule type="containsText" dxfId="509" priority="153" operator="containsText" text="Very High">
      <formula>NOT(ISERROR(SEARCH("Very High",AI86)))</formula>
    </cfRule>
    <cfRule type="containsText" dxfId="508" priority="154" operator="containsText" text="High">
      <formula>NOT(ISERROR(SEARCH("High",AI86)))</formula>
    </cfRule>
    <cfRule type="containsText" dxfId="507" priority="155" operator="containsText" text="High">
      <formula>NOT(ISERROR(SEARCH("High",AI86)))</formula>
    </cfRule>
  </conditionalFormatting>
  <conditionalFormatting sqref="AI86">
    <cfRule type="cellIs" dxfId="506" priority="151" operator="equal">
      <formula>0</formula>
    </cfRule>
    <cfRule type="cellIs" dxfId="505" priority="152" operator="equal">
      <formula>0</formula>
    </cfRule>
  </conditionalFormatting>
  <conditionalFormatting sqref="L90:N90 AI90">
    <cfRule type="beginsWith" dxfId="504" priority="148" operator="beginsWith" text="High">
      <formula>LEFT(L90,LEN("High"))="High"</formula>
    </cfRule>
    <cfRule type="beginsWith" dxfId="503" priority="149" operator="beginsWith" text="Moderate">
      <formula>LEFT(L90,LEN("Moderate"))="Moderate"</formula>
    </cfRule>
    <cfRule type="beginsWith" dxfId="502" priority="150" operator="beginsWith" text="Low">
      <formula>LEFT(L90,LEN("Low"))="Low"</formula>
    </cfRule>
  </conditionalFormatting>
  <conditionalFormatting sqref="AI90">
    <cfRule type="containsText" dxfId="501" priority="138" operator="containsText" text="High">
      <formula>NOT(ISERROR(SEARCH("High",AI90)))</formula>
    </cfRule>
  </conditionalFormatting>
  <conditionalFormatting sqref="AI90">
    <cfRule type="containsText" dxfId="500" priority="135" operator="containsText" text="Very High">
      <formula>NOT(ISERROR(SEARCH("Very High",AI90)))</formula>
    </cfRule>
    <cfRule type="containsText" dxfId="499" priority="136" operator="containsText" text="High">
      <formula>NOT(ISERROR(SEARCH("High",AI90)))</formula>
    </cfRule>
    <cfRule type="containsText" dxfId="498" priority="137" operator="containsText" text="High">
      <formula>NOT(ISERROR(SEARCH("High",AI90)))</formula>
    </cfRule>
  </conditionalFormatting>
  <conditionalFormatting sqref="AI90">
    <cfRule type="cellIs" dxfId="497" priority="133" operator="equal">
      <formula>0</formula>
    </cfRule>
    <cfRule type="cellIs" dxfId="496" priority="134" operator="equal">
      <formula>0</formula>
    </cfRule>
  </conditionalFormatting>
  <conditionalFormatting sqref="L97:N97 AI97">
    <cfRule type="beginsWith" dxfId="495" priority="130" operator="beginsWith" text="High">
      <formula>LEFT(L97,LEN("High"))="High"</formula>
    </cfRule>
    <cfRule type="beginsWith" dxfId="494" priority="131" operator="beginsWith" text="Moderate">
      <formula>LEFT(L97,LEN("Moderate"))="Moderate"</formula>
    </cfRule>
    <cfRule type="beginsWith" dxfId="493" priority="132" operator="beginsWith" text="Low">
      <formula>LEFT(L97,LEN("Low"))="Low"</formula>
    </cfRule>
  </conditionalFormatting>
  <conditionalFormatting sqref="AI97">
    <cfRule type="containsText" dxfId="492" priority="120" operator="containsText" text="High">
      <formula>NOT(ISERROR(SEARCH("High",AI97)))</formula>
    </cfRule>
  </conditionalFormatting>
  <conditionalFormatting sqref="AI97">
    <cfRule type="containsText" dxfId="491" priority="117" operator="containsText" text="Very High">
      <formula>NOT(ISERROR(SEARCH("Very High",AI97)))</formula>
    </cfRule>
    <cfRule type="containsText" dxfId="490" priority="118" operator="containsText" text="High">
      <formula>NOT(ISERROR(SEARCH("High",AI97)))</formula>
    </cfRule>
    <cfRule type="containsText" dxfId="489" priority="119" operator="containsText" text="High">
      <formula>NOT(ISERROR(SEARCH("High",AI97)))</formula>
    </cfRule>
  </conditionalFormatting>
  <conditionalFormatting sqref="AI97">
    <cfRule type="cellIs" dxfId="488" priority="115" operator="equal">
      <formula>0</formula>
    </cfRule>
    <cfRule type="cellIs" dxfId="487" priority="116" operator="equal">
      <formula>0</formula>
    </cfRule>
  </conditionalFormatting>
  <conditionalFormatting sqref="AG28 AG20:AG26">
    <cfRule type="cellIs" dxfId="486" priority="111" operator="between">
      <formula>1.1</formula>
      <formula>4</formula>
    </cfRule>
    <cfRule type="cellIs" dxfId="485" priority="113" operator="between">
      <formula>50001</formula>
      <formula>250000</formula>
    </cfRule>
  </conditionalFormatting>
  <conditionalFormatting sqref="AG21:AG24 AG28">
    <cfRule type="cellIs" dxfId="484" priority="109" operator="between">
      <formula>12.1</formula>
      <formula>26</formula>
    </cfRule>
    <cfRule type="cellIs" dxfId="483" priority="110" operator="between">
      <formula>4.1</formula>
      <formula>12</formula>
    </cfRule>
  </conditionalFormatting>
  <conditionalFormatting sqref="AG10:AG18">
    <cfRule type="cellIs" dxfId="482" priority="107" operator="between">
      <formula>12.1</formula>
      <formula>26</formula>
    </cfRule>
  </conditionalFormatting>
  <conditionalFormatting sqref="AG29:AG57">
    <cfRule type="cellIs" dxfId="481" priority="104" operator="between">
      <formula>12.1</formula>
      <formula>26</formula>
    </cfRule>
    <cfRule type="cellIs" dxfId="480" priority="105" operator="between">
      <formula>4.1</formula>
      <formula>12</formula>
    </cfRule>
    <cfRule type="cellIs" dxfId="479" priority="106" operator="between">
      <formula>1.1</formula>
      <formula>4</formula>
    </cfRule>
  </conditionalFormatting>
  <conditionalFormatting sqref="AG59:AG68">
    <cfRule type="cellIs" dxfId="478" priority="99" operator="greaterThan">
      <formula>26</formula>
    </cfRule>
    <cfRule type="cellIs" dxfId="477" priority="100" operator="between">
      <formula>12.1</formula>
      <formula>26</formula>
    </cfRule>
    <cfRule type="cellIs" dxfId="476" priority="101" operator="between">
      <formula>4.1</formula>
      <formula>12</formula>
    </cfRule>
    <cfRule type="cellIs" dxfId="475" priority="102" operator="between">
      <formula>1.1</formula>
      <formula>12</formula>
    </cfRule>
    <cfRule type="cellIs" dxfId="474" priority="103" operator="lessThan">
      <formula>1</formula>
    </cfRule>
  </conditionalFormatting>
  <conditionalFormatting sqref="AG71:AG86">
    <cfRule type="cellIs" dxfId="473" priority="94" operator="greaterThan">
      <formula>26</formula>
    </cfRule>
    <cfRule type="cellIs" dxfId="472" priority="95" operator="between">
      <formula>12.1</formula>
      <formula>26</formula>
    </cfRule>
    <cfRule type="cellIs" dxfId="471" priority="96" operator="between">
      <formula>4.1</formula>
      <formula>12</formula>
    </cfRule>
    <cfRule type="cellIs" dxfId="470" priority="97" operator="between">
      <formula>1</formula>
      <formula>4</formula>
    </cfRule>
    <cfRule type="cellIs" dxfId="469" priority="98" operator="lessThan">
      <formula>1</formula>
    </cfRule>
  </conditionalFormatting>
  <conditionalFormatting sqref="AG88:AG90">
    <cfRule type="cellIs" dxfId="468" priority="89" operator="greaterThan">
      <formula>26</formula>
    </cfRule>
    <cfRule type="cellIs" dxfId="467" priority="90" operator="between">
      <formula>12.1</formula>
      <formula>26</formula>
    </cfRule>
    <cfRule type="cellIs" dxfId="466" priority="91" operator="between">
      <formula>4.1</formula>
      <formula>12</formula>
    </cfRule>
    <cfRule type="cellIs" dxfId="465" priority="92" operator="between">
      <formula>1.1</formula>
      <formula>12</formula>
    </cfRule>
    <cfRule type="cellIs" dxfId="464" priority="93" operator="lessThan">
      <formula>1</formula>
    </cfRule>
  </conditionalFormatting>
  <conditionalFormatting sqref="AG99 AG127">
    <cfRule type="cellIs" dxfId="463" priority="84" operator="greaterThan">
      <formula>26</formula>
    </cfRule>
    <cfRule type="cellIs" dxfId="462" priority="85" operator="between">
      <formula>12.1</formula>
      <formula>26</formula>
    </cfRule>
    <cfRule type="cellIs" dxfId="461" priority="86" operator="between">
      <formula>4.1</formula>
      <formula>12</formula>
    </cfRule>
    <cfRule type="cellIs" dxfId="460" priority="87" operator="between">
      <formula>1.1</formula>
      <formula>4</formula>
    </cfRule>
    <cfRule type="cellIs" dxfId="459" priority="88" operator="lessThan">
      <formula>1</formula>
    </cfRule>
  </conditionalFormatting>
  <conditionalFormatting sqref="AH28 AH20:AH26">
    <cfRule type="cellIs" dxfId="458" priority="74" operator="greaterThan">
      <formula>1000000</formula>
    </cfRule>
    <cfRule type="cellIs" dxfId="457" priority="75" operator="between">
      <formula>250001</formula>
      <formula>1000000</formula>
    </cfRule>
    <cfRule type="cellIs" dxfId="456" priority="76" operator="between">
      <formula>50001</formula>
      <formula>250000</formula>
    </cfRule>
    <cfRule type="cellIs" dxfId="455" priority="77" operator="between">
      <formula>10000</formula>
      <formula>50000</formula>
    </cfRule>
    <cfRule type="cellIs" dxfId="454" priority="78" operator="lessThan">
      <formula>10000</formula>
    </cfRule>
    <cfRule type="cellIs" dxfId="453" priority="79" operator="between">
      <formula>250.001</formula>
      <formula>1000000</formula>
    </cfRule>
    <cfRule type="cellIs" dxfId="452" priority="80" operator="between">
      <formula>50001</formula>
      <formula>250000</formula>
    </cfRule>
    <cfRule type="cellIs" dxfId="451" priority="81" operator="between">
      <formula>10001</formula>
      <formula>50000</formula>
    </cfRule>
  </conditionalFormatting>
  <conditionalFormatting sqref="AH29:AH57">
    <cfRule type="cellIs" dxfId="450" priority="71" operator="greaterThan">
      <formula>1000000</formula>
    </cfRule>
    <cfRule type="cellIs" dxfId="449" priority="72" operator="between">
      <formula>250001</formula>
      <formula>1000000</formula>
    </cfRule>
    <cfRule type="cellIs" dxfId="448" priority="73" operator="between">
      <formula>50001</formula>
      <formula>250000</formula>
    </cfRule>
  </conditionalFormatting>
  <conditionalFormatting sqref="AH59:AH68">
    <cfRule type="cellIs" dxfId="447" priority="68" operator="between">
      <formula>50001</formula>
      <formula>250000</formula>
    </cfRule>
    <cfRule type="cellIs" dxfId="446" priority="69" operator="between">
      <formula>10000</formula>
      <formula>50000</formula>
    </cfRule>
    <cfRule type="cellIs" dxfId="445" priority="70" operator="lessThan">
      <formula>10000</formula>
    </cfRule>
  </conditionalFormatting>
  <conditionalFormatting sqref="AI92:AI97">
    <cfRule type="containsText" dxfId="444" priority="63" operator="containsText" text="Very High">
      <formula>NOT(ISERROR(SEARCH("Very High",AI92)))</formula>
    </cfRule>
    <cfRule type="containsText" dxfId="443" priority="64" operator="containsText" text="High">
      <formula>NOT(ISERROR(SEARCH("High",AI92)))</formula>
    </cfRule>
    <cfRule type="containsText" dxfId="442" priority="65" operator="containsText" text="Moderate">
      <formula>NOT(ISERROR(SEARCH("Moderate",AI92)))</formula>
    </cfRule>
    <cfRule type="containsText" dxfId="441" priority="66" operator="containsText" text="Low">
      <formula>NOT(ISERROR(SEARCH("Low",AI92)))</formula>
    </cfRule>
    <cfRule type="containsText" dxfId="440" priority="67" operator="containsText" text="Very Low">
      <formula>NOT(ISERROR(SEARCH("Very Low",AI92)))</formula>
    </cfRule>
  </conditionalFormatting>
  <conditionalFormatting sqref="AH71:AH86 AH99 AH127">
    <cfRule type="cellIs" dxfId="439" priority="53" operator="greaterThan">
      <formula>1000000</formula>
    </cfRule>
    <cfRule type="cellIs" dxfId="438" priority="54" operator="between">
      <formula>250001</formula>
      <formula>1000000</formula>
    </cfRule>
    <cfRule type="cellIs" dxfId="437" priority="55" operator="between">
      <formula>50001</formula>
      <formula>250000</formula>
    </cfRule>
    <cfRule type="cellIs" dxfId="436" priority="56" operator="between">
      <formula>10000</formula>
      <formula>50000</formula>
    </cfRule>
    <cfRule type="cellIs" dxfId="435" priority="57" operator="lessThan">
      <formula>10000</formula>
    </cfRule>
  </conditionalFormatting>
  <conditionalFormatting sqref="AH88:AH90">
    <cfRule type="cellIs" dxfId="434" priority="48" operator="greaterThan">
      <formula>1000000</formula>
    </cfRule>
    <cfRule type="cellIs" dxfId="433" priority="49" operator="between">
      <formula>250001</formula>
      <formula>1000000</formula>
    </cfRule>
    <cfRule type="cellIs" dxfId="432" priority="50" operator="between">
      <formula>50001</formula>
      <formula>250000</formula>
    </cfRule>
    <cfRule type="cellIs" dxfId="431" priority="51" operator="between">
      <formula>10000</formula>
      <formula>50000</formula>
    </cfRule>
    <cfRule type="cellIs" dxfId="430" priority="52" operator="lessThan">
      <formula>10000</formula>
    </cfRule>
  </conditionalFormatting>
  <conditionalFormatting sqref="AH92:AH97">
    <cfRule type="cellIs" dxfId="429" priority="43" operator="greaterThan">
      <formula>1000000</formula>
    </cfRule>
    <cfRule type="cellIs" dxfId="428" priority="44" operator="between">
      <formula>250001</formula>
      <formula>1000000</formula>
    </cfRule>
    <cfRule type="cellIs" dxfId="427" priority="45" operator="between">
      <formula>50001</formula>
      <formula>250000</formula>
    </cfRule>
    <cfRule type="cellIs" dxfId="426" priority="46" operator="between">
      <formula>10000</formula>
      <formula>50000</formula>
    </cfRule>
    <cfRule type="cellIs" dxfId="425" priority="47" operator="lessThan">
      <formula>10000</formula>
    </cfRule>
  </conditionalFormatting>
  <conditionalFormatting sqref="AI69">
    <cfRule type="beginsWith" dxfId="424" priority="40" operator="beginsWith" text="High">
      <formula>LEFT(AI69,LEN("High"))="High"</formula>
    </cfRule>
    <cfRule type="beginsWith" dxfId="423" priority="41" operator="beginsWith" text="Moderate">
      <formula>LEFT(AI69,LEN("Moderate"))="Moderate"</formula>
    </cfRule>
    <cfRule type="beginsWith" dxfId="422" priority="42" operator="beginsWith" text="Low">
      <formula>LEFT(AI69,LEN("Low"))="Low"</formula>
    </cfRule>
  </conditionalFormatting>
  <conditionalFormatting sqref="AG69:AH69">
    <cfRule type="beginsWith" dxfId="421" priority="37" operator="beginsWith" text="High">
      <formula>LEFT(AG69,LEN("High"))="High"</formula>
    </cfRule>
    <cfRule type="beginsWith" dxfId="420" priority="38" operator="beginsWith" text="Moderate">
      <formula>LEFT(AG69,LEN("Moderate"))="Moderate"</formula>
    </cfRule>
    <cfRule type="beginsWith" dxfId="419" priority="39" operator="beginsWith" text="Low">
      <formula>LEFT(AG69,LEN("Low"))="Low"</formula>
    </cfRule>
  </conditionalFormatting>
  <conditionalFormatting sqref="AG69:AH69">
    <cfRule type="beginsWith" dxfId="418" priority="34" operator="beginsWith" text="High">
      <formula>LEFT(AG69,LEN("High"))="High"</formula>
    </cfRule>
    <cfRule type="beginsWith" dxfId="417" priority="35" operator="beginsWith" text="Moderate">
      <formula>LEFT(AG69,LEN("Moderate"))="Moderate"</formula>
    </cfRule>
    <cfRule type="beginsWith" dxfId="416" priority="36" operator="beginsWith" text="Low">
      <formula>LEFT(AG69,LEN("Low"))="Low"</formula>
    </cfRule>
  </conditionalFormatting>
  <conditionalFormatting sqref="AG69:AH69">
    <cfRule type="beginsWith" dxfId="415" priority="31" operator="beginsWith" text="High">
      <formula>LEFT(AG69,LEN("High"))="High"</formula>
    </cfRule>
    <cfRule type="beginsWith" dxfId="414" priority="32" operator="beginsWith" text="Moderate">
      <formula>LEFT(AG69,LEN("Moderate"))="Moderate"</formula>
    </cfRule>
    <cfRule type="beginsWith" dxfId="413" priority="33" operator="beginsWith" text="Low">
      <formula>LEFT(AG69,LEN("Low"))="Low"</formula>
    </cfRule>
  </conditionalFormatting>
  <conditionalFormatting sqref="AG69:AI69">
    <cfRule type="containsText" dxfId="412" priority="30" operator="containsText" text="High">
      <formula>NOT(ISERROR(SEARCH("High",AG69)))</formula>
    </cfRule>
  </conditionalFormatting>
  <conditionalFormatting sqref="AG69:AI69">
    <cfRule type="containsText" dxfId="411" priority="27" operator="containsText" text="Very High">
      <formula>NOT(ISERROR(SEARCH("Very High",AG69)))</formula>
    </cfRule>
    <cfRule type="containsText" dxfId="410" priority="28" operator="containsText" text="High">
      <formula>NOT(ISERROR(SEARCH("High",AG69)))</formula>
    </cfRule>
    <cfRule type="containsText" dxfId="409" priority="29" operator="containsText" text="High">
      <formula>NOT(ISERROR(SEARCH("High",AG69)))</formula>
    </cfRule>
  </conditionalFormatting>
  <conditionalFormatting sqref="AI69">
    <cfRule type="cellIs" dxfId="408" priority="25" operator="equal">
      <formula>0</formula>
    </cfRule>
    <cfRule type="cellIs" dxfId="407" priority="26" operator="equal">
      <formula>0</formula>
    </cfRule>
  </conditionalFormatting>
  <conditionalFormatting sqref="AG69">
    <cfRule type="cellIs" dxfId="406" priority="20" operator="greaterThan">
      <formula>26</formula>
    </cfRule>
    <cfRule type="cellIs" dxfId="405" priority="21" operator="between">
      <formula>12.1</formula>
      <formula>26</formula>
    </cfRule>
    <cfRule type="cellIs" dxfId="404" priority="22" operator="between">
      <formula>4.1</formula>
      <formula>12</formula>
    </cfRule>
    <cfRule type="cellIs" dxfId="403" priority="23" operator="between">
      <formula>1.1</formula>
      <formula>12</formula>
    </cfRule>
    <cfRule type="cellIs" dxfId="402" priority="24" operator="lessThan">
      <formula>1</formula>
    </cfRule>
  </conditionalFormatting>
  <conditionalFormatting sqref="AH69">
    <cfRule type="cellIs" dxfId="401" priority="17" operator="between">
      <formula>50001</formula>
      <formula>250000</formula>
    </cfRule>
    <cfRule type="cellIs" dxfId="400" priority="18" operator="between">
      <formula>10000</formula>
      <formula>50000</formula>
    </cfRule>
    <cfRule type="cellIs" dxfId="399" priority="19" operator="lessThan">
      <formula>10000</formula>
    </cfRule>
  </conditionalFormatting>
  <conditionalFormatting sqref="AG5:AG18">
    <cfRule type="cellIs" dxfId="398" priority="108" operator="between">
      <formula>4.1</formula>
      <formula>12</formula>
    </cfRule>
    <cfRule type="cellIs" dxfId="397" priority="112" operator="between">
      <formula>1.1</formula>
      <formula>4</formula>
    </cfRule>
    <cfRule type="cellIs" dxfId="396" priority="114" operator="between">
      <formula>50001</formula>
      <formula>250000</formula>
    </cfRule>
    <cfRule type="cellIs" dxfId="395" priority="2699" operator="greaterThan">
      <formula>26</formula>
    </cfRule>
    <cfRule type="cellIs" dxfId="394" priority="2700" operator="between">
      <formula>12</formula>
      <formula>26</formula>
    </cfRule>
    <cfRule type="cellIs" dxfId="393" priority="2701" operator="between">
      <formula>4</formula>
      <formula>12</formula>
    </cfRule>
    <cfRule type="cellIs" dxfId="392" priority="2702" operator="between">
      <formula>1</formula>
      <formula>4</formula>
    </cfRule>
    <cfRule type="cellIs" dxfId="391" priority="2703" operator="lessThan">
      <formula>1</formula>
    </cfRule>
  </conditionalFormatting>
  <conditionalFormatting sqref="AH5:AH18">
    <cfRule type="cellIs" dxfId="390" priority="82" operator="between">
      <formula>250001</formula>
      <formula>1000000</formula>
    </cfRule>
    <cfRule type="cellIs" dxfId="389" priority="83" operator="between">
      <formula>50001</formula>
      <formula>250000</formula>
    </cfRule>
    <cfRule type="cellIs" dxfId="388" priority="2704" operator="greaterThan">
      <formula>1000000</formula>
    </cfRule>
    <cfRule type="cellIs" dxfId="387" priority="2705" operator="between">
      <formula>250000</formula>
      <formula>1000000</formula>
    </cfRule>
    <cfRule type="cellIs" dxfId="386" priority="2706" operator="between">
      <formula>50000</formula>
      <formula>250000</formula>
    </cfRule>
    <cfRule type="cellIs" dxfId="385" priority="2707" operator="lessThan">
      <formula>10000</formula>
    </cfRule>
    <cfRule type="cellIs" dxfId="384" priority="2709" operator="between">
      <formula>10000</formula>
      <formula>50000</formula>
    </cfRule>
    <cfRule type="cellIs" dxfId="383" priority="2711" operator="between">
      <formula>10000</formula>
      <formula>50000</formula>
    </cfRule>
    <cfRule type="cellIs" dxfId="382" priority="2712" operator="between">
      <formula>10000</formula>
      <formula>50000</formula>
    </cfRule>
  </conditionalFormatting>
  <conditionalFormatting sqref="AI5:AI6">
    <cfRule type="containsText" dxfId="381" priority="2739" operator="containsText" text="Very low">
      <formula>NOT(ISERROR(SEARCH("Very low",AI5)))</formula>
    </cfRule>
    <cfRule type="containsText" dxfId="380" priority="2740" operator="containsText" text="Very low">
      <formula>NOT(ISERROR(SEARCH("Very low",AI5)))</formula>
    </cfRule>
    <cfRule type="containsText" dxfId="379" priority="2741" operator="containsText" text="Very low">
      <formula>NOT(ISERROR(SEARCH("Very low",AI5)))</formula>
    </cfRule>
  </conditionalFormatting>
  <conditionalFormatting sqref="AH6:AH18">
    <cfRule type="cellIs" dxfId="378" priority="2708" operator="between">
      <formula>10000</formula>
      <formula>50000</formula>
    </cfRule>
  </conditionalFormatting>
  <conditionalFormatting sqref="AI12">
    <cfRule type="containsText" dxfId="377" priority="2733" operator="containsText" text="Very low">
      <formula>NOT(ISERROR(SEARCH("Very low",AI12)))</formula>
    </cfRule>
    <cfRule type="containsText" dxfId="376" priority="2734" operator="containsText" text="Very low">
      <formula>NOT(ISERROR(SEARCH("Very low",AI12)))</formula>
    </cfRule>
    <cfRule type="containsText" dxfId="375" priority="2735" operator="containsText" text="Very low">
      <formula>NOT(ISERROR(SEARCH("Very low",AI12)))</formula>
    </cfRule>
  </conditionalFormatting>
  <conditionalFormatting sqref="AI20">
    <cfRule type="containsText" dxfId="374" priority="2727" operator="containsText" text="Very low">
      <formula>NOT(ISERROR(SEARCH("Very low",AI20)))</formula>
    </cfRule>
    <cfRule type="containsText" dxfId="373" priority="2728" operator="containsText" text="Very low">
      <formula>NOT(ISERROR(SEARCH("Very low",AI20)))</formula>
    </cfRule>
    <cfRule type="containsText" dxfId="372" priority="2729" operator="containsText" text="Very low">
      <formula>NOT(ISERROR(SEARCH("Very low",AI20)))</formula>
    </cfRule>
  </conditionalFormatting>
  <conditionalFormatting sqref="AI14:AI18">
    <cfRule type="containsText" dxfId="371" priority="2721" operator="containsText" text="Very low">
      <formula>NOT(ISERROR(SEARCH("Very low",AI14)))</formula>
    </cfRule>
    <cfRule type="containsText" dxfId="370" priority="2722" operator="containsText" text="Very low">
      <formula>NOT(ISERROR(SEARCH("Very low",AI14)))</formula>
    </cfRule>
    <cfRule type="containsText" dxfId="369" priority="2723" operator="containsText" text="Very low">
      <formula>NOT(ISERROR(SEARCH("Very low",AI14)))</formula>
    </cfRule>
  </conditionalFormatting>
  <conditionalFormatting sqref="AG92">
    <cfRule type="cellIs" dxfId="368" priority="2674" operator="greaterThan">
      <formula>26</formula>
    </cfRule>
    <cfRule type="cellIs" dxfId="367" priority="2675" operator="between">
      <formula>12</formula>
      <formula>26</formula>
    </cfRule>
    <cfRule type="cellIs" dxfId="366" priority="2676" operator="between">
      <formula>4</formula>
      <formula>12</formula>
    </cfRule>
    <cfRule type="cellIs" dxfId="365" priority="2677" operator="between">
      <formula>1</formula>
      <formula>4</formula>
    </cfRule>
    <cfRule type="cellIs" dxfId="364" priority="2678" operator="lessThan">
      <formula>1</formula>
    </cfRule>
  </conditionalFormatting>
  <conditionalFormatting sqref="AH92">
    <cfRule type="cellIs" dxfId="363" priority="2679" operator="greaterThan">
      <formula>1000000</formula>
    </cfRule>
    <cfRule type="cellIs" dxfId="362" priority="2680" operator="between">
      <formula>250000</formula>
      <formula>1000000</formula>
    </cfRule>
    <cfRule type="cellIs" dxfId="361" priority="2681" operator="between">
      <formula>50000</formula>
      <formula>250000</formula>
    </cfRule>
    <cfRule type="cellIs" dxfId="360" priority="2682" operator="lessThan">
      <formula>10000</formula>
    </cfRule>
    <cfRule type="cellIs" dxfId="359" priority="2684" operator="between">
      <formula>10000</formula>
      <formula>50000</formula>
    </cfRule>
    <cfRule type="cellIs" dxfId="358" priority="2685" operator="between">
      <formula>10000</formula>
      <formula>50000</formula>
    </cfRule>
    <cfRule type="cellIs" dxfId="357" priority="2686" operator="between">
      <formula>10000</formula>
      <formula>50000</formula>
    </cfRule>
  </conditionalFormatting>
  <conditionalFormatting sqref="AH92">
    <cfRule type="cellIs" dxfId="356" priority="2683" operator="between">
      <formula>10000</formula>
      <formula>50000</formula>
    </cfRule>
  </conditionalFormatting>
  <conditionalFormatting sqref="AG93">
    <cfRule type="cellIs" dxfId="355" priority="2649" operator="greaterThan">
      <formula>26</formula>
    </cfRule>
    <cfRule type="cellIs" dxfId="354" priority="2650" operator="between">
      <formula>12</formula>
      <formula>26</formula>
    </cfRule>
    <cfRule type="cellIs" dxfId="353" priority="2651" operator="between">
      <formula>4</formula>
      <formula>12</formula>
    </cfRule>
    <cfRule type="cellIs" dxfId="352" priority="2652" operator="between">
      <formula>1</formula>
      <formula>4</formula>
    </cfRule>
    <cfRule type="cellIs" dxfId="351" priority="2653" operator="lessThan">
      <formula>1</formula>
    </cfRule>
  </conditionalFormatting>
  <conditionalFormatting sqref="AH93">
    <cfRule type="cellIs" dxfId="350" priority="2654" operator="greaterThan">
      <formula>1000000</formula>
    </cfRule>
    <cfRule type="cellIs" dxfId="349" priority="2655" operator="between">
      <formula>250000</formula>
      <formula>1000000</formula>
    </cfRule>
    <cfRule type="cellIs" dxfId="348" priority="2656" operator="between">
      <formula>50000</formula>
      <formula>250000</formula>
    </cfRule>
    <cfRule type="cellIs" dxfId="347" priority="2657" operator="lessThan">
      <formula>10000</formula>
    </cfRule>
    <cfRule type="cellIs" dxfId="346" priority="2659" operator="between">
      <formula>10000</formula>
      <formula>50000</formula>
    </cfRule>
    <cfRule type="cellIs" dxfId="345" priority="2660" operator="between">
      <formula>10000</formula>
      <formula>50000</formula>
    </cfRule>
    <cfRule type="cellIs" dxfId="344" priority="2661" operator="between">
      <formula>10000</formula>
      <formula>50000</formula>
    </cfRule>
  </conditionalFormatting>
  <conditionalFormatting sqref="AH93">
    <cfRule type="cellIs" dxfId="343" priority="2658" operator="between">
      <formula>10000</formula>
      <formula>50000</formula>
    </cfRule>
  </conditionalFormatting>
  <conditionalFormatting sqref="AG94">
    <cfRule type="cellIs" dxfId="342" priority="2624" operator="greaterThan">
      <formula>26</formula>
    </cfRule>
    <cfRule type="cellIs" dxfId="341" priority="2625" operator="between">
      <formula>12</formula>
      <formula>26</formula>
    </cfRule>
    <cfRule type="cellIs" dxfId="340" priority="2626" operator="between">
      <formula>4</formula>
      <formula>12</formula>
    </cfRule>
    <cfRule type="cellIs" dxfId="339" priority="2627" operator="between">
      <formula>1</formula>
      <formula>4</formula>
    </cfRule>
    <cfRule type="cellIs" dxfId="338" priority="2628" operator="lessThan">
      <formula>1</formula>
    </cfRule>
  </conditionalFormatting>
  <conditionalFormatting sqref="AH94">
    <cfRule type="cellIs" dxfId="337" priority="2629" operator="greaterThan">
      <formula>1000000</formula>
    </cfRule>
    <cfRule type="cellIs" dxfId="336" priority="2630" operator="between">
      <formula>250000</formula>
      <formula>1000000</formula>
    </cfRule>
    <cfRule type="cellIs" dxfId="335" priority="2631" operator="between">
      <formula>50000</formula>
      <formula>250000</formula>
    </cfRule>
    <cfRule type="cellIs" dxfId="334" priority="2632" operator="lessThan">
      <formula>10000</formula>
    </cfRule>
    <cfRule type="cellIs" dxfId="333" priority="2634" operator="between">
      <formula>10000</formula>
      <formula>50000</formula>
    </cfRule>
    <cfRule type="cellIs" dxfId="332" priority="2635" operator="between">
      <formula>10000</formula>
      <formula>50000</formula>
    </cfRule>
    <cfRule type="cellIs" dxfId="331" priority="2636" operator="between">
      <formula>10000</formula>
      <formula>50000</formula>
    </cfRule>
  </conditionalFormatting>
  <conditionalFormatting sqref="AH94">
    <cfRule type="cellIs" dxfId="330" priority="2633" operator="between">
      <formula>10000</formula>
      <formula>50000</formula>
    </cfRule>
  </conditionalFormatting>
  <conditionalFormatting sqref="AG95">
    <cfRule type="cellIs" dxfId="329" priority="2599" operator="greaterThan">
      <formula>26</formula>
    </cfRule>
    <cfRule type="cellIs" dxfId="328" priority="2600" operator="between">
      <formula>12</formula>
      <formula>26</formula>
    </cfRule>
    <cfRule type="cellIs" dxfId="327" priority="2601" operator="between">
      <formula>4</formula>
      <formula>12</formula>
    </cfRule>
    <cfRule type="cellIs" dxfId="326" priority="2602" operator="between">
      <formula>1</formula>
      <formula>4</formula>
    </cfRule>
    <cfRule type="cellIs" dxfId="325" priority="2603" operator="lessThan">
      <formula>1</formula>
    </cfRule>
  </conditionalFormatting>
  <conditionalFormatting sqref="AH95">
    <cfRule type="cellIs" dxfId="324" priority="2604" operator="greaterThan">
      <formula>1000000</formula>
    </cfRule>
    <cfRule type="cellIs" dxfId="323" priority="2605" operator="between">
      <formula>250000</formula>
      <formula>1000000</formula>
    </cfRule>
    <cfRule type="cellIs" dxfId="322" priority="2606" operator="between">
      <formula>50000</formula>
      <formula>250000</formula>
    </cfRule>
    <cfRule type="cellIs" dxfId="321" priority="2607" operator="lessThan">
      <formula>10000</formula>
    </cfRule>
    <cfRule type="cellIs" dxfId="320" priority="2609" operator="between">
      <formula>10000</formula>
      <formula>50000</formula>
    </cfRule>
    <cfRule type="cellIs" dxfId="319" priority="2610" operator="between">
      <formula>10000</formula>
      <formula>50000</formula>
    </cfRule>
    <cfRule type="cellIs" dxfId="318" priority="2611" operator="between">
      <formula>10000</formula>
      <formula>50000</formula>
    </cfRule>
  </conditionalFormatting>
  <conditionalFormatting sqref="AH95">
    <cfRule type="cellIs" dxfId="317" priority="2608" operator="between">
      <formula>10000</formula>
      <formula>50000</formula>
    </cfRule>
  </conditionalFormatting>
  <conditionalFormatting sqref="AG96:AG97">
    <cfRule type="cellIs" dxfId="316" priority="2574" operator="greaterThan">
      <formula>26</formula>
    </cfRule>
    <cfRule type="cellIs" dxfId="315" priority="2575" operator="between">
      <formula>12</formula>
      <formula>26</formula>
    </cfRule>
    <cfRule type="cellIs" dxfId="314" priority="2576" operator="between">
      <formula>4</formula>
      <formula>12</formula>
    </cfRule>
    <cfRule type="cellIs" dxfId="313" priority="2577" operator="between">
      <formula>1</formula>
      <formula>4</formula>
    </cfRule>
    <cfRule type="cellIs" dxfId="312" priority="2578" operator="lessThan">
      <formula>1</formula>
    </cfRule>
  </conditionalFormatting>
  <conditionalFormatting sqref="AH96:AH97">
    <cfRule type="cellIs" dxfId="311" priority="2579" operator="greaterThan">
      <formula>1000000</formula>
    </cfRule>
    <cfRule type="cellIs" dxfId="310" priority="2580" operator="between">
      <formula>250000</formula>
      <formula>1000000</formula>
    </cfRule>
    <cfRule type="cellIs" dxfId="309" priority="2581" operator="between">
      <formula>50000</formula>
      <formula>250000</formula>
    </cfRule>
    <cfRule type="cellIs" dxfId="308" priority="2582" operator="lessThan">
      <formula>10000</formula>
    </cfRule>
    <cfRule type="cellIs" dxfId="307" priority="2584" operator="between">
      <formula>10000</formula>
      <formula>50000</formula>
    </cfRule>
    <cfRule type="cellIs" dxfId="306" priority="2585" operator="between">
      <formula>10000</formula>
      <formula>50000</formula>
    </cfRule>
    <cfRule type="cellIs" dxfId="305" priority="2586" operator="between">
      <formula>10000</formula>
      <formula>50000</formula>
    </cfRule>
  </conditionalFormatting>
  <conditionalFormatting sqref="AH96:AH97">
    <cfRule type="cellIs" dxfId="304" priority="2583" operator="between">
      <formula>10000</formula>
      <formula>50000</formula>
    </cfRule>
  </conditionalFormatting>
  <conditionalFormatting sqref="AH20">
    <cfRule type="cellIs" dxfId="303" priority="2528" operator="greaterThan">
      <formula>1000000</formula>
    </cfRule>
    <cfRule type="cellIs" dxfId="302" priority="2529" operator="between">
      <formula>250000</formula>
      <formula>1000000</formula>
    </cfRule>
    <cfRule type="cellIs" dxfId="301" priority="2530" operator="between">
      <formula>50000</formula>
      <formula>250000</formula>
    </cfRule>
    <cfRule type="cellIs" dxfId="300" priority="2531" operator="lessThan">
      <formula>10000</formula>
    </cfRule>
    <cfRule type="cellIs" dxfId="299" priority="2533" operator="between">
      <formula>10000</formula>
      <formula>50000</formula>
    </cfRule>
    <cfRule type="cellIs" dxfId="298" priority="2535" operator="between">
      <formula>10000</formula>
      <formula>50000</formula>
    </cfRule>
    <cfRule type="cellIs" dxfId="297" priority="2536" operator="between">
      <formula>10000</formula>
      <formula>50000</formula>
    </cfRule>
  </conditionalFormatting>
  <conditionalFormatting sqref="AH20">
    <cfRule type="cellIs" dxfId="296" priority="2532" operator="between">
      <formula>10000</formula>
      <formula>50000</formula>
    </cfRule>
  </conditionalFormatting>
  <conditionalFormatting sqref="AH21">
    <cfRule type="cellIs" dxfId="295" priority="2507" operator="greaterThan">
      <formula>1000000</formula>
    </cfRule>
    <cfRule type="cellIs" dxfId="294" priority="2508" operator="between">
      <formula>250000</formula>
      <formula>1000000</formula>
    </cfRule>
    <cfRule type="cellIs" dxfId="293" priority="2509" operator="between">
      <formula>50000</formula>
      <formula>250000</formula>
    </cfRule>
    <cfRule type="cellIs" dxfId="292" priority="2510" operator="lessThan">
      <formula>10000</formula>
    </cfRule>
    <cfRule type="cellIs" dxfId="291" priority="2512" operator="between">
      <formula>10000</formula>
      <formula>50000</formula>
    </cfRule>
    <cfRule type="cellIs" dxfId="290" priority="2514" operator="between">
      <formula>10000</formula>
      <formula>50000</formula>
    </cfRule>
    <cfRule type="cellIs" dxfId="289" priority="2515" operator="between">
      <formula>10000</formula>
      <formula>50000</formula>
    </cfRule>
  </conditionalFormatting>
  <conditionalFormatting sqref="AH21">
    <cfRule type="cellIs" dxfId="288" priority="2511" operator="between">
      <formula>10000</formula>
      <formula>50000</formula>
    </cfRule>
  </conditionalFormatting>
  <conditionalFormatting sqref="AH22">
    <cfRule type="cellIs" dxfId="287" priority="2486" operator="greaterThan">
      <formula>1000000</formula>
    </cfRule>
    <cfRule type="cellIs" dxfId="286" priority="2487" operator="between">
      <formula>250000</formula>
      <formula>1000000</formula>
    </cfRule>
    <cfRule type="cellIs" dxfId="285" priority="2488" operator="between">
      <formula>50000</formula>
      <formula>250000</formula>
    </cfRule>
    <cfRule type="cellIs" dxfId="284" priority="2489" operator="lessThan">
      <formula>10000</formula>
    </cfRule>
    <cfRule type="cellIs" dxfId="283" priority="2491" operator="between">
      <formula>10000</formula>
      <formula>50000</formula>
    </cfRule>
    <cfRule type="cellIs" dxfId="282" priority="2493" operator="between">
      <formula>10000</formula>
      <formula>50000</formula>
    </cfRule>
    <cfRule type="cellIs" dxfId="281" priority="2494" operator="between">
      <formula>10000</formula>
      <formula>50000</formula>
    </cfRule>
  </conditionalFormatting>
  <conditionalFormatting sqref="AH22">
    <cfRule type="cellIs" dxfId="280" priority="2490" operator="between">
      <formula>10000</formula>
      <formula>50000</formula>
    </cfRule>
  </conditionalFormatting>
  <conditionalFormatting sqref="AH23">
    <cfRule type="cellIs" dxfId="279" priority="2465" operator="greaterThan">
      <formula>1000000</formula>
    </cfRule>
    <cfRule type="cellIs" dxfId="278" priority="2466" operator="between">
      <formula>250000</formula>
      <formula>1000000</formula>
    </cfRule>
    <cfRule type="cellIs" dxfId="277" priority="2467" operator="between">
      <formula>50000</formula>
      <formula>250000</formula>
    </cfRule>
    <cfRule type="cellIs" dxfId="276" priority="2468" operator="lessThan">
      <formula>10000</formula>
    </cfRule>
    <cfRule type="cellIs" dxfId="275" priority="2470" operator="between">
      <formula>10000</formula>
      <formula>50000</formula>
    </cfRule>
    <cfRule type="cellIs" dxfId="274" priority="2472" operator="between">
      <formula>10000</formula>
      <formula>50000</formula>
    </cfRule>
    <cfRule type="cellIs" dxfId="273" priority="2473" operator="between">
      <formula>10000</formula>
      <formula>50000</formula>
    </cfRule>
  </conditionalFormatting>
  <conditionalFormatting sqref="AH23">
    <cfRule type="cellIs" dxfId="272" priority="2469" operator="between">
      <formula>10000</formula>
      <formula>50000</formula>
    </cfRule>
  </conditionalFormatting>
  <conditionalFormatting sqref="AH24">
    <cfRule type="cellIs" dxfId="271" priority="2444" operator="greaterThan">
      <formula>1000000</formula>
    </cfRule>
    <cfRule type="cellIs" dxfId="270" priority="2445" operator="between">
      <formula>250000</formula>
      <formula>1000000</formula>
    </cfRule>
    <cfRule type="cellIs" dxfId="269" priority="2446" operator="between">
      <formula>50000</formula>
      <formula>250000</formula>
    </cfRule>
    <cfRule type="cellIs" dxfId="268" priority="2447" operator="lessThan">
      <formula>10000</formula>
    </cfRule>
    <cfRule type="cellIs" dxfId="267" priority="2449" operator="between">
      <formula>10000</formula>
      <formula>50000</formula>
    </cfRule>
    <cfRule type="cellIs" dxfId="266" priority="2451" operator="between">
      <formula>10000</formula>
      <formula>50000</formula>
    </cfRule>
    <cfRule type="cellIs" dxfId="265" priority="2452" operator="between">
      <formula>10000</formula>
      <formula>50000</formula>
    </cfRule>
  </conditionalFormatting>
  <conditionalFormatting sqref="AH24">
    <cfRule type="cellIs" dxfId="264" priority="2448" operator="between">
      <formula>10000</formula>
      <formula>50000</formula>
    </cfRule>
  </conditionalFormatting>
  <conditionalFormatting sqref="AH28">
    <cfRule type="cellIs" dxfId="263" priority="2423" operator="greaterThan">
      <formula>1000000</formula>
    </cfRule>
    <cfRule type="cellIs" dxfId="262" priority="2424" operator="between">
      <formula>250000</formula>
      <formula>1000000</formula>
    </cfRule>
    <cfRule type="cellIs" dxfId="261" priority="2425" operator="between">
      <formula>50000</formula>
      <formula>250000</formula>
    </cfRule>
    <cfRule type="cellIs" dxfId="260" priority="2426" operator="lessThan">
      <formula>10000</formula>
    </cfRule>
    <cfRule type="cellIs" dxfId="259" priority="2428" operator="between">
      <formula>10000</formula>
      <formula>50000</formula>
    </cfRule>
    <cfRule type="cellIs" dxfId="258" priority="2430" operator="between">
      <formula>10000</formula>
      <formula>50000</formula>
    </cfRule>
    <cfRule type="cellIs" dxfId="257" priority="2431" operator="between">
      <formula>10000</formula>
      <formula>50000</formula>
    </cfRule>
  </conditionalFormatting>
  <conditionalFormatting sqref="AH28">
    <cfRule type="cellIs" dxfId="256" priority="2427" operator="between">
      <formula>10000</formula>
      <formula>50000</formula>
    </cfRule>
  </conditionalFormatting>
  <conditionalFormatting sqref="AH29">
    <cfRule type="cellIs" dxfId="255" priority="2388" operator="greaterThan">
      <formula>1000000</formula>
    </cfRule>
    <cfRule type="cellIs" dxfId="254" priority="2389" operator="between">
      <formula>250000</formula>
      <formula>1000000</formula>
    </cfRule>
    <cfRule type="cellIs" dxfId="253" priority="2390" operator="between">
      <formula>50000</formula>
      <formula>250000</formula>
    </cfRule>
    <cfRule type="cellIs" dxfId="252" priority="2391" operator="lessThan">
      <formula>10000</formula>
    </cfRule>
    <cfRule type="cellIs" dxfId="251" priority="2393" operator="between">
      <formula>10000</formula>
      <formula>50000</formula>
    </cfRule>
    <cfRule type="cellIs" dxfId="250" priority="2395" operator="between">
      <formula>10000</formula>
      <formula>50000</formula>
    </cfRule>
    <cfRule type="cellIs" dxfId="249" priority="2396" operator="between">
      <formula>10000</formula>
      <formula>50000</formula>
    </cfRule>
  </conditionalFormatting>
  <conditionalFormatting sqref="AH29">
    <cfRule type="cellIs" dxfId="248" priority="2392" operator="between">
      <formula>10000</formula>
      <formula>50000</formula>
    </cfRule>
  </conditionalFormatting>
  <conditionalFormatting sqref="AH30">
    <cfRule type="cellIs" dxfId="247" priority="2340" operator="greaterThan">
      <formula>1000000</formula>
    </cfRule>
    <cfRule type="cellIs" dxfId="246" priority="2341" operator="between">
      <formula>250000</formula>
      <formula>1000000</formula>
    </cfRule>
    <cfRule type="cellIs" dxfId="245" priority="2342" operator="between">
      <formula>50000</formula>
      <formula>250000</formula>
    </cfRule>
    <cfRule type="cellIs" dxfId="244" priority="2343" operator="lessThan">
      <formula>10000</formula>
    </cfRule>
    <cfRule type="cellIs" dxfId="243" priority="2345" operator="between">
      <formula>10000</formula>
      <formula>50000</formula>
    </cfRule>
    <cfRule type="cellIs" dxfId="242" priority="2347" operator="between">
      <formula>10000</formula>
      <formula>50000</formula>
    </cfRule>
    <cfRule type="cellIs" dxfId="241" priority="2348" operator="between">
      <formula>10000</formula>
      <formula>50000</formula>
    </cfRule>
  </conditionalFormatting>
  <conditionalFormatting sqref="AH30">
    <cfRule type="cellIs" dxfId="240" priority="2344" operator="between">
      <formula>10000</formula>
      <formula>50000</formula>
    </cfRule>
  </conditionalFormatting>
  <conditionalFormatting sqref="AH31">
    <cfRule type="cellIs" dxfId="239" priority="2292" operator="greaterThan">
      <formula>1000000</formula>
    </cfRule>
    <cfRule type="cellIs" dxfId="238" priority="2293" operator="between">
      <formula>250000</formula>
      <formula>1000000</formula>
    </cfRule>
    <cfRule type="cellIs" dxfId="237" priority="2294" operator="between">
      <formula>50000</formula>
      <formula>250000</formula>
    </cfRule>
    <cfRule type="cellIs" dxfId="236" priority="2295" operator="lessThan">
      <formula>10000</formula>
    </cfRule>
    <cfRule type="cellIs" dxfId="235" priority="2297" operator="between">
      <formula>10000</formula>
      <formula>50000</formula>
    </cfRule>
    <cfRule type="cellIs" dxfId="234" priority="2299" operator="between">
      <formula>10000</formula>
      <formula>50000</formula>
    </cfRule>
    <cfRule type="cellIs" dxfId="233" priority="2300" operator="between">
      <formula>10000</formula>
      <formula>50000</formula>
    </cfRule>
  </conditionalFormatting>
  <conditionalFormatting sqref="AH31">
    <cfRule type="cellIs" dxfId="232" priority="2296" operator="between">
      <formula>10000</formula>
      <formula>50000</formula>
    </cfRule>
  </conditionalFormatting>
  <conditionalFormatting sqref="AH32">
    <cfRule type="cellIs" dxfId="231" priority="2241" operator="greaterThan">
      <formula>1000000</formula>
    </cfRule>
    <cfRule type="cellIs" dxfId="230" priority="2242" operator="between">
      <formula>250000</formula>
      <formula>1000000</formula>
    </cfRule>
    <cfRule type="cellIs" dxfId="229" priority="2243" operator="between">
      <formula>50000</formula>
      <formula>250000</formula>
    </cfRule>
    <cfRule type="cellIs" dxfId="228" priority="2244" operator="lessThan">
      <formula>10000</formula>
    </cfRule>
    <cfRule type="cellIs" dxfId="227" priority="2246" operator="between">
      <formula>10000</formula>
      <formula>50000</formula>
    </cfRule>
    <cfRule type="cellIs" dxfId="226" priority="2248" operator="between">
      <formula>10000</formula>
      <formula>50000</formula>
    </cfRule>
    <cfRule type="cellIs" dxfId="225" priority="2249" operator="between">
      <formula>10000</formula>
      <formula>50000</formula>
    </cfRule>
  </conditionalFormatting>
  <conditionalFormatting sqref="AH32">
    <cfRule type="cellIs" dxfId="224" priority="2245" operator="between">
      <formula>10000</formula>
      <formula>50000</formula>
    </cfRule>
  </conditionalFormatting>
  <conditionalFormatting sqref="AH33">
    <cfRule type="cellIs" dxfId="223" priority="2187" operator="greaterThan">
      <formula>1000000</formula>
    </cfRule>
    <cfRule type="cellIs" dxfId="222" priority="2188" operator="between">
      <formula>250000</formula>
      <formula>1000000</formula>
    </cfRule>
    <cfRule type="cellIs" dxfId="221" priority="2189" operator="between">
      <formula>50000</formula>
      <formula>250000</formula>
    </cfRule>
    <cfRule type="cellIs" dxfId="220" priority="2190" operator="lessThan">
      <formula>10000</formula>
    </cfRule>
    <cfRule type="cellIs" dxfId="219" priority="2192" operator="between">
      <formula>10000</formula>
      <formula>50000</formula>
    </cfRule>
    <cfRule type="cellIs" dxfId="218" priority="2194" operator="between">
      <formula>10000</formula>
      <formula>50000</formula>
    </cfRule>
    <cfRule type="cellIs" dxfId="217" priority="2195" operator="between">
      <formula>10000</formula>
      <formula>50000</formula>
    </cfRule>
  </conditionalFormatting>
  <conditionalFormatting sqref="AH33">
    <cfRule type="cellIs" dxfId="216" priority="2191" operator="between">
      <formula>10000</formula>
      <formula>50000</formula>
    </cfRule>
  </conditionalFormatting>
  <conditionalFormatting sqref="AH34">
    <cfRule type="cellIs" dxfId="215" priority="2133" operator="greaterThan">
      <formula>1000000</formula>
    </cfRule>
    <cfRule type="cellIs" dxfId="214" priority="2134" operator="between">
      <formula>250000</formula>
      <formula>1000000</formula>
    </cfRule>
    <cfRule type="cellIs" dxfId="213" priority="2135" operator="between">
      <formula>50000</formula>
      <formula>250000</formula>
    </cfRule>
    <cfRule type="cellIs" dxfId="212" priority="2136" operator="lessThan">
      <formula>10000</formula>
    </cfRule>
    <cfRule type="cellIs" dxfId="211" priority="2138" operator="between">
      <formula>10000</formula>
      <formula>50000</formula>
    </cfRule>
    <cfRule type="cellIs" dxfId="210" priority="2140" operator="between">
      <formula>10000</formula>
      <formula>50000</formula>
    </cfRule>
    <cfRule type="cellIs" dxfId="209" priority="2141" operator="between">
      <formula>10000</formula>
      <formula>50000</formula>
    </cfRule>
  </conditionalFormatting>
  <conditionalFormatting sqref="AH34">
    <cfRule type="cellIs" dxfId="208" priority="2137" operator="between">
      <formula>10000</formula>
      <formula>50000</formula>
    </cfRule>
  </conditionalFormatting>
  <conditionalFormatting sqref="AH35">
    <cfRule type="cellIs" dxfId="207" priority="2072" operator="greaterThan">
      <formula>1000000</formula>
    </cfRule>
    <cfRule type="cellIs" dxfId="206" priority="2073" operator="between">
      <formula>250000</formula>
      <formula>1000000</formula>
    </cfRule>
    <cfRule type="cellIs" dxfId="205" priority="2074" operator="between">
      <formula>50000</formula>
      <formula>250000</formula>
    </cfRule>
    <cfRule type="cellIs" dxfId="204" priority="2075" operator="lessThan">
      <formula>10000</formula>
    </cfRule>
    <cfRule type="cellIs" dxfId="203" priority="2077" operator="between">
      <formula>10000</formula>
      <formula>50000</formula>
    </cfRule>
    <cfRule type="cellIs" dxfId="202" priority="2079" operator="between">
      <formula>10000</formula>
      <formula>50000</formula>
    </cfRule>
    <cfRule type="cellIs" dxfId="201" priority="2080" operator="between">
      <formula>10000</formula>
      <formula>50000</formula>
    </cfRule>
  </conditionalFormatting>
  <conditionalFormatting sqref="AH35">
    <cfRule type="cellIs" dxfId="200" priority="2076" operator="between">
      <formula>10000</formula>
      <formula>50000</formula>
    </cfRule>
  </conditionalFormatting>
  <conditionalFormatting sqref="AH35">
    <cfRule type="cellIs" dxfId="199" priority="2008" operator="greaterThan">
      <formula>1000000</formula>
    </cfRule>
    <cfRule type="cellIs" dxfId="198" priority="2009" operator="between">
      <formula>250000</formula>
      <formula>1000000</formula>
    </cfRule>
    <cfRule type="cellIs" dxfId="197" priority="2010" operator="between">
      <formula>50000</formula>
      <formula>250000</formula>
    </cfRule>
    <cfRule type="cellIs" dxfId="196" priority="2011" operator="lessThan">
      <formula>10000</formula>
    </cfRule>
    <cfRule type="cellIs" dxfId="195" priority="2013" operator="between">
      <formula>10000</formula>
      <formula>50000</formula>
    </cfRule>
    <cfRule type="cellIs" dxfId="194" priority="2015" operator="between">
      <formula>10000</formula>
      <formula>50000</formula>
    </cfRule>
    <cfRule type="cellIs" dxfId="193" priority="2016" operator="between">
      <formula>10000</formula>
      <formula>50000</formula>
    </cfRule>
  </conditionalFormatting>
  <conditionalFormatting sqref="AH35">
    <cfRule type="cellIs" dxfId="192" priority="2012" operator="between">
      <formula>10000</formula>
      <formula>50000</formula>
    </cfRule>
  </conditionalFormatting>
  <conditionalFormatting sqref="AH36">
    <cfRule type="cellIs" dxfId="191" priority="1944" operator="greaterThan">
      <formula>1000000</formula>
    </cfRule>
    <cfRule type="cellIs" dxfId="190" priority="1945" operator="between">
      <formula>250000</formula>
      <formula>1000000</formula>
    </cfRule>
    <cfRule type="cellIs" dxfId="189" priority="1946" operator="between">
      <formula>50000</formula>
      <formula>250000</formula>
    </cfRule>
    <cfRule type="cellIs" dxfId="188" priority="1947" operator="lessThan">
      <formula>10000</formula>
    </cfRule>
    <cfRule type="cellIs" dxfId="187" priority="1949" operator="between">
      <formula>10000</formula>
      <formula>50000</formula>
    </cfRule>
    <cfRule type="cellIs" dxfId="186" priority="1951" operator="between">
      <formula>10000</formula>
      <formula>50000</formula>
    </cfRule>
    <cfRule type="cellIs" dxfId="185" priority="1952" operator="between">
      <formula>10000</formula>
      <formula>50000</formula>
    </cfRule>
  </conditionalFormatting>
  <conditionalFormatting sqref="AH36">
    <cfRule type="cellIs" dxfId="184" priority="1948" operator="between">
      <formula>10000</formula>
      <formula>50000</formula>
    </cfRule>
  </conditionalFormatting>
  <conditionalFormatting sqref="AH37">
    <cfRule type="cellIs" dxfId="183" priority="1880" operator="greaterThan">
      <formula>1000000</formula>
    </cfRule>
    <cfRule type="cellIs" dxfId="182" priority="1881" operator="between">
      <formula>250000</formula>
      <formula>1000000</formula>
    </cfRule>
    <cfRule type="cellIs" dxfId="181" priority="1882" operator="between">
      <formula>50000</formula>
      <formula>250000</formula>
    </cfRule>
    <cfRule type="cellIs" dxfId="180" priority="1883" operator="lessThan">
      <formula>10000</formula>
    </cfRule>
    <cfRule type="cellIs" dxfId="179" priority="1885" operator="between">
      <formula>10000</formula>
      <formula>50000</formula>
    </cfRule>
    <cfRule type="cellIs" dxfId="178" priority="1887" operator="between">
      <formula>10000</formula>
      <formula>50000</formula>
    </cfRule>
    <cfRule type="cellIs" dxfId="177" priority="1888" operator="between">
      <formula>10000</formula>
      <formula>50000</formula>
    </cfRule>
  </conditionalFormatting>
  <conditionalFormatting sqref="AH37">
    <cfRule type="cellIs" dxfId="176" priority="1884" operator="between">
      <formula>10000</formula>
      <formula>50000</formula>
    </cfRule>
  </conditionalFormatting>
  <conditionalFormatting sqref="AH38">
    <cfRule type="cellIs" dxfId="175" priority="1816" operator="greaterThan">
      <formula>1000000</formula>
    </cfRule>
    <cfRule type="cellIs" dxfId="174" priority="1817" operator="between">
      <formula>250000</formula>
      <formula>1000000</formula>
    </cfRule>
    <cfRule type="cellIs" dxfId="173" priority="1818" operator="between">
      <formula>50000</formula>
      <formula>250000</formula>
    </cfRule>
    <cfRule type="cellIs" dxfId="172" priority="1819" operator="lessThan">
      <formula>10000</formula>
    </cfRule>
    <cfRule type="cellIs" dxfId="171" priority="1821" operator="between">
      <formula>10000</formula>
      <formula>50000</formula>
    </cfRule>
    <cfRule type="cellIs" dxfId="170" priority="1823" operator="between">
      <formula>10000</formula>
      <formula>50000</formula>
    </cfRule>
    <cfRule type="cellIs" dxfId="169" priority="1824" operator="between">
      <formula>10000</formula>
      <formula>50000</formula>
    </cfRule>
  </conditionalFormatting>
  <conditionalFormatting sqref="AH38">
    <cfRule type="cellIs" dxfId="168" priority="1820" operator="between">
      <formula>10000</formula>
      <formula>50000</formula>
    </cfRule>
  </conditionalFormatting>
  <conditionalFormatting sqref="AH39">
    <cfRule type="cellIs" dxfId="167" priority="1752" operator="greaterThan">
      <formula>1000000</formula>
    </cfRule>
    <cfRule type="cellIs" dxfId="166" priority="1753" operator="between">
      <formula>250000</formula>
      <formula>1000000</formula>
    </cfRule>
    <cfRule type="cellIs" dxfId="165" priority="1754" operator="between">
      <formula>50000</formula>
      <formula>250000</formula>
    </cfRule>
    <cfRule type="cellIs" dxfId="164" priority="1755" operator="lessThan">
      <formula>10000</formula>
    </cfRule>
    <cfRule type="cellIs" dxfId="163" priority="1757" operator="between">
      <formula>10000</formula>
      <formula>50000</formula>
    </cfRule>
    <cfRule type="cellIs" dxfId="162" priority="1759" operator="between">
      <formula>10000</formula>
      <formula>50000</formula>
    </cfRule>
    <cfRule type="cellIs" dxfId="161" priority="1760" operator="between">
      <formula>10000</formula>
      <formula>50000</formula>
    </cfRule>
  </conditionalFormatting>
  <conditionalFormatting sqref="AH39">
    <cfRule type="cellIs" dxfId="160" priority="1756" operator="between">
      <formula>10000</formula>
      <formula>50000</formula>
    </cfRule>
  </conditionalFormatting>
  <conditionalFormatting sqref="AH40">
    <cfRule type="cellIs" dxfId="159" priority="1688" operator="greaterThan">
      <formula>1000000</formula>
    </cfRule>
    <cfRule type="cellIs" dxfId="158" priority="1689" operator="between">
      <formula>250000</formula>
      <formula>1000000</formula>
    </cfRule>
    <cfRule type="cellIs" dxfId="157" priority="1690" operator="between">
      <formula>50000</formula>
      <formula>250000</formula>
    </cfRule>
    <cfRule type="cellIs" dxfId="156" priority="1691" operator="lessThan">
      <formula>10000</formula>
    </cfRule>
    <cfRule type="cellIs" dxfId="155" priority="1693" operator="between">
      <formula>10000</formula>
      <formula>50000</formula>
    </cfRule>
    <cfRule type="cellIs" dxfId="154" priority="1695" operator="between">
      <formula>10000</formula>
      <formula>50000</formula>
    </cfRule>
    <cfRule type="cellIs" dxfId="153" priority="1696" operator="between">
      <formula>10000</formula>
      <formula>50000</formula>
    </cfRule>
  </conditionalFormatting>
  <conditionalFormatting sqref="AH40">
    <cfRule type="cellIs" dxfId="152" priority="1692" operator="between">
      <formula>10000</formula>
      <formula>50000</formula>
    </cfRule>
  </conditionalFormatting>
  <conditionalFormatting sqref="AH41">
    <cfRule type="cellIs" dxfId="151" priority="1618" operator="greaterThan">
      <formula>1000000</formula>
    </cfRule>
    <cfRule type="cellIs" dxfId="150" priority="1619" operator="between">
      <formula>250000</formula>
      <formula>1000000</formula>
    </cfRule>
    <cfRule type="cellIs" dxfId="149" priority="1620" operator="between">
      <formula>50000</formula>
      <formula>250000</formula>
    </cfRule>
    <cfRule type="cellIs" dxfId="148" priority="1621" operator="lessThan">
      <formula>10000</formula>
    </cfRule>
    <cfRule type="cellIs" dxfId="147" priority="1623" operator="between">
      <formula>10000</formula>
      <formula>50000</formula>
    </cfRule>
    <cfRule type="cellIs" dxfId="146" priority="1625" operator="between">
      <formula>10000</formula>
      <formula>50000</formula>
    </cfRule>
    <cfRule type="cellIs" dxfId="145" priority="1626" operator="between">
      <formula>10000</formula>
      <formula>50000</formula>
    </cfRule>
  </conditionalFormatting>
  <conditionalFormatting sqref="AH41">
    <cfRule type="cellIs" dxfId="144" priority="1622" operator="between">
      <formula>10000</formula>
      <formula>50000</formula>
    </cfRule>
  </conditionalFormatting>
  <conditionalFormatting sqref="AH42">
    <cfRule type="cellIs" dxfId="143" priority="1548" operator="greaterThan">
      <formula>1000000</formula>
    </cfRule>
    <cfRule type="cellIs" dxfId="142" priority="1549" operator="between">
      <formula>250000</formula>
      <formula>1000000</formula>
    </cfRule>
    <cfRule type="cellIs" dxfId="141" priority="1550" operator="between">
      <formula>50000</formula>
      <formula>250000</formula>
    </cfRule>
    <cfRule type="cellIs" dxfId="140" priority="1551" operator="lessThan">
      <formula>10000</formula>
    </cfRule>
    <cfRule type="cellIs" dxfId="139" priority="1553" operator="between">
      <formula>10000</formula>
      <formula>50000</formula>
    </cfRule>
    <cfRule type="cellIs" dxfId="138" priority="1555" operator="between">
      <formula>10000</formula>
      <formula>50000</formula>
    </cfRule>
    <cfRule type="cellIs" dxfId="137" priority="1556" operator="between">
      <formula>10000</formula>
      <formula>50000</formula>
    </cfRule>
  </conditionalFormatting>
  <conditionalFormatting sqref="AH42">
    <cfRule type="cellIs" dxfId="136" priority="1552" operator="between">
      <formula>10000</formula>
      <formula>50000</formula>
    </cfRule>
  </conditionalFormatting>
  <conditionalFormatting sqref="AH43">
    <cfRule type="cellIs" dxfId="135" priority="1478" operator="greaterThan">
      <formula>1000000</formula>
    </cfRule>
    <cfRule type="cellIs" dxfId="134" priority="1479" operator="between">
      <formula>250000</formula>
      <formula>1000000</formula>
    </cfRule>
    <cfRule type="cellIs" dxfId="133" priority="1480" operator="between">
      <formula>50000</formula>
      <formula>250000</formula>
    </cfRule>
    <cfRule type="cellIs" dxfId="132" priority="1481" operator="lessThan">
      <formula>10000</formula>
    </cfRule>
    <cfRule type="cellIs" dxfId="131" priority="1483" operator="between">
      <formula>10000</formula>
      <formula>50000</formula>
    </cfRule>
    <cfRule type="cellIs" dxfId="130" priority="1485" operator="between">
      <formula>10000</formula>
      <formula>50000</formula>
    </cfRule>
    <cfRule type="cellIs" dxfId="129" priority="1486" operator="between">
      <formula>10000</formula>
      <formula>50000</formula>
    </cfRule>
  </conditionalFormatting>
  <conditionalFormatting sqref="AH43">
    <cfRule type="cellIs" dxfId="128" priority="1482" operator="between">
      <formula>10000</formula>
      <formula>50000</formula>
    </cfRule>
  </conditionalFormatting>
  <conditionalFormatting sqref="AH44">
    <cfRule type="cellIs" dxfId="127" priority="1408" operator="greaterThan">
      <formula>1000000</formula>
    </cfRule>
    <cfRule type="cellIs" dxfId="126" priority="1409" operator="between">
      <formula>250000</formula>
      <formula>1000000</formula>
    </cfRule>
    <cfRule type="cellIs" dxfId="125" priority="1410" operator="between">
      <formula>50000</formula>
      <formula>250000</formula>
    </cfRule>
    <cfRule type="cellIs" dxfId="124" priority="1411" operator="lessThan">
      <formula>10000</formula>
    </cfRule>
    <cfRule type="cellIs" dxfId="123" priority="1413" operator="between">
      <formula>10000</formula>
      <formula>50000</formula>
    </cfRule>
    <cfRule type="cellIs" dxfId="122" priority="1415" operator="between">
      <formula>10000</formula>
      <formula>50000</formula>
    </cfRule>
    <cfRule type="cellIs" dxfId="121" priority="1416" operator="between">
      <formula>10000</formula>
      <formula>50000</formula>
    </cfRule>
  </conditionalFormatting>
  <conditionalFormatting sqref="AH44">
    <cfRule type="cellIs" dxfId="120" priority="1412" operator="between">
      <formula>10000</formula>
      <formula>50000</formula>
    </cfRule>
  </conditionalFormatting>
  <conditionalFormatting sqref="AH45">
    <cfRule type="cellIs" dxfId="119" priority="1338" operator="greaterThan">
      <formula>1000000</formula>
    </cfRule>
    <cfRule type="cellIs" dxfId="118" priority="1339" operator="between">
      <formula>250000</formula>
      <formula>1000000</formula>
    </cfRule>
    <cfRule type="cellIs" dxfId="117" priority="1340" operator="between">
      <formula>50000</formula>
      <formula>250000</formula>
    </cfRule>
    <cfRule type="cellIs" dxfId="116" priority="1341" operator="lessThan">
      <formula>10000</formula>
    </cfRule>
    <cfRule type="cellIs" dxfId="115" priority="1343" operator="between">
      <formula>10000</formula>
      <formula>50000</formula>
    </cfRule>
    <cfRule type="cellIs" dxfId="114" priority="1345" operator="between">
      <formula>10000</formula>
      <formula>50000</formula>
    </cfRule>
    <cfRule type="cellIs" dxfId="113" priority="1346" operator="between">
      <formula>10000</formula>
      <formula>50000</formula>
    </cfRule>
  </conditionalFormatting>
  <conditionalFormatting sqref="AH45">
    <cfRule type="cellIs" dxfId="112" priority="1342" operator="between">
      <formula>10000</formula>
      <formula>50000</formula>
    </cfRule>
  </conditionalFormatting>
  <conditionalFormatting sqref="AH46">
    <cfRule type="cellIs" dxfId="111" priority="1268" operator="greaterThan">
      <formula>1000000</formula>
    </cfRule>
    <cfRule type="cellIs" dxfId="110" priority="1269" operator="between">
      <formula>250000</formula>
      <formula>1000000</formula>
    </cfRule>
    <cfRule type="cellIs" dxfId="109" priority="1270" operator="between">
      <formula>50000</formula>
      <formula>250000</formula>
    </cfRule>
    <cfRule type="cellIs" dxfId="108" priority="1271" operator="lessThan">
      <formula>10000</formula>
    </cfRule>
    <cfRule type="cellIs" dxfId="107" priority="1273" operator="between">
      <formula>10000</formula>
      <formula>50000</formula>
    </cfRule>
    <cfRule type="cellIs" dxfId="106" priority="1275" operator="between">
      <formula>10000</formula>
      <formula>50000</formula>
    </cfRule>
    <cfRule type="cellIs" dxfId="105" priority="1276" operator="between">
      <formula>10000</formula>
      <formula>50000</formula>
    </cfRule>
  </conditionalFormatting>
  <conditionalFormatting sqref="AH46">
    <cfRule type="cellIs" dxfId="104" priority="1272" operator="between">
      <formula>10000</formula>
      <formula>50000</formula>
    </cfRule>
  </conditionalFormatting>
  <conditionalFormatting sqref="AH47">
    <cfRule type="cellIs" dxfId="103" priority="1198" operator="greaterThan">
      <formula>1000000</formula>
    </cfRule>
    <cfRule type="cellIs" dxfId="102" priority="1199" operator="between">
      <formula>250000</formula>
      <formula>1000000</formula>
    </cfRule>
    <cfRule type="cellIs" dxfId="101" priority="1200" operator="between">
      <formula>50000</formula>
      <formula>250000</formula>
    </cfRule>
    <cfRule type="cellIs" dxfId="100" priority="1201" operator="lessThan">
      <formula>10000</formula>
    </cfRule>
    <cfRule type="cellIs" dxfId="99" priority="1203" operator="between">
      <formula>10000</formula>
      <formula>50000</formula>
    </cfRule>
    <cfRule type="cellIs" dxfId="98" priority="1205" operator="between">
      <formula>10000</formula>
      <formula>50000</formula>
    </cfRule>
    <cfRule type="cellIs" dxfId="97" priority="1206" operator="between">
      <formula>10000</formula>
      <formula>50000</formula>
    </cfRule>
  </conditionalFormatting>
  <conditionalFormatting sqref="AH47">
    <cfRule type="cellIs" dxfId="96" priority="1202" operator="between">
      <formula>10000</formula>
      <formula>50000</formula>
    </cfRule>
  </conditionalFormatting>
  <conditionalFormatting sqref="AH48">
    <cfRule type="cellIs" dxfId="95" priority="1128" operator="greaterThan">
      <formula>1000000</formula>
    </cfRule>
    <cfRule type="cellIs" dxfId="94" priority="1129" operator="between">
      <formula>250000</formula>
      <formula>1000000</formula>
    </cfRule>
    <cfRule type="cellIs" dxfId="93" priority="1130" operator="between">
      <formula>50000</formula>
      <formula>250000</formula>
    </cfRule>
    <cfRule type="cellIs" dxfId="92" priority="1131" operator="lessThan">
      <formula>10000</formula>
    </cfRule>
    <cfRule type="cellIs" dxfId="91" priority="1133" operator="between">
      <formula>10000</formula>
      <formula>50000</formula>
    </cfRule>
    <cfRule type="cellIs" dxfId="90" priority="1135" operator="between">
      <formula>10000</formula>
      <formula>50000</formula>
    </cfRule>
    <cfRule type="cellIs" dxfId="89" priority="1136" operator="between">
      <formula>10000</formula>
      <formula>50000</formula>
    </cfRule>
  </conditionalFormatting>
  <conditionalFormatting sqref="AH48">
    <cfRule type="cellIs" dxfId="88" priority="1132" operator="between">
      <formula>10000</formula>
      <formula>50000</formula>
    </cfRule>
  </conditionalFormatting>
  <conditionalFormatting sqref="AH49">
    <cfRule type="cellIs" dxfId="87" priority="1058" operator="greaterThan">
      <formula>1000000</formula>
    </cfRule>
    <cfRule type="cellIs" dxfId="86" priority="1059" operator="between">
      <formula>250000</formula>
      <formula>1000000</formula>
    </cfRule>
    <cfRule type="cellIs" dxfId="85" priority="1060" operator="between">
      <formula>50000</formula>
      <formula>250000</formula>
    </cfRule>
    <cfRule type="cellIs" dxfId="84" priority="1061" operator="lessThan">
      <formula>10000</formula>
    </cfRule>
    <cfRule type="cellIs" dxfId="83" priority="1063" operator="between">
      <formula>10000</formula>
      <formula>50000</formula>
    </cfRule>
    <cfRule type="cellIs" dxfId="82" priority="1065" operator="between">
      <formula>10000</formula>
      <formula>50000</formula>
    </cfRule>
    <cfRule type="cellIs" dxfId="81" priority="1066" operator="between">
      <formula>10000</formula>
      <formula>50000</formula>
    </cfRule>
  </conditionalFormatting>
  <conditionalFormatting sqref="AH49">
    <cfRule type="cellIs" dxfId="80" priority="1062" operator="between">
      <formula>10000</formula>
      <formula>50000</formula>
    </cfRule>
  </conditionalFormatting>
  <conditionalFormatting sqref="AH50">
    <cfRule type="cellIs" dxfId="79" priority="988" operator="greaterThan">
      <formula>1000000</formula>
    </cfRule>
    <cfRule type="cellIs" dxfId="78" priority="989" operator="between">
      <formula>250000</formula>
      <formula>1000000</formula>
    </cfRule>
    <cfRule type="cellIs" dxfId="77" priority="990" operator="between">
      <formula>50000</formula>
      <formula>250000</formula>
    </cfRule>
    <cfRule type="cellIs" dxfId="76" priority="991" operator="lessThan">
      <formula>10000</formula>
    </cfRule>
    <cfRule type="cellIs" dxfId="75" priority="993" operator="between">
      <formula>10000</formula>
      <formula>50000</formula>
    </cfRule>
    <cfRule type="cellIs" dxfId="74" priority="995" operator="between">
      <formula>10000</formula>
      <formula>50000</formula>
    </cfRule>
    <cfRule type="cellIs" dxfId="73" priority="996" operator="between">
      <formula>10000</formula>
      <formula>50000</formula>
    </cfRule>
  </conditionalFormatting>
  <conditionalFormatting sqref="AH50">
    <cfRule type="cellIs" dxfId="72" priority="992" operator="between">
      <formula>10000</formula>
      <formula>50000</formula>
    </cfRule>
  </conditionalFormatting>
  <conditionalFormatting sqref="AH51">
    <cfRule type="cellIs" dxfId="71" priority="918" operator="greaterThan">
      <formula>1000000</formula>
    </cfRule>
    <cfRule type="cellIs" dxfId="70" priority="919" operator="between">
      <formula>250000</formula>
      <formula>1000000</formula>
    </cfRule>
    <cfRule type="cellIs" dxfId="69" priority="920" operator="between">
      <formula>50000</formula>
      <formula>250000</formula>
    </cfRule>
    <cfRule type="cellIs" dxfId="68" priority="921" operator="lessThan">
      <formula>10000</formula>
    </cfRule>
    <cfRule type="cellIs" dxfId="67" priority="923" operator="between">
      <formula>10000</formula>
      <formula>50000</formula>
    </cfRule>
    <cfRule type="cellIs" dxfId="66" priority="925" operator="between">
      <formula>10000</formula>
      <formula>50000</formula>
    </cfRule>
    <cfRule type="cellIs" dxfId="65" priority="926" operator="between">
      <formula>10000</formula>
      <formula>50000</formula>
    </cfRule>
  </conditionalFormatting>
  <conditionalFormatting sqref="AH51">
    <cfRule type="cellIs" dxfId="64" priority="922" operator="between">
      <formula>10000</formula>
      <formula>50000</formula>
    </cfRule>
  </conditionalFormatting>
  <conditionalFormatting sqref="AH52">
    <cfRule type="cellIs" dxfId="63" priority="848" operator="greaterThan">
      <formula>1000000</formula>
    </cfRule>
    <cfRule type="cellIs" dxfId="62" priority="849" operator="between">
      <formula>250000</formula>
      <formula>1000000</formula>
    </cfRule>
    <cfRule type="cellIs" dxfId="61" priority="850" operator="between">
      <formula>50000</formula>
      <formula>250000</formula>
    </cfRule>
    <cfRule type="cellIs" dxfId="60" priority="851" operator="lessThan">
      <formula>10000</formula>
    </cfRule>
    <cfRule type="cellIs" dxfId="59" priority="853" operator="between">
      <formula>10000</formula>
      <formula>50000</formula>
    </cfRule>
    <cfRule type="cellIs" dxfId="58" priority="855" operator="between">
      <formula>10000</formula>
      <formula>50000</formula>
    </cfRule>
    <cfRule type="cellIs" dxfId="57" priority="856" operator="between">
      <formula>10000</formula>
      <formula>50000</formula>
    </cfRule>
  </conditionalFormatting>
  <conditionalFormatting sqref="AH52">
    <cfRule type="cellIs" dxfId="56" priority="852" operator="between">
      <formula>10000</formula>
      <formula>50000</formula>
    </cfRule>
  </conditionalFormatting>
  <conditionalFormatting sqref="AH53">
    <cfRule type="cellIs" dxfId="55" priority="778" operator="greaterThan">
      <formula>1000000</formula>
    </cfRule>
    <cfRule type="cellIs" dxfId="54" priority="779" operator="between">
      <formula>250000</formula>
      <formula>1000000</formula>
    </cfRule>
    <cfRule type="cellIs" dxfId="53" priority="780" operator="between">
      <formula>50000</formula>
      <formula>250000</formula>
    </cfRule>
    <cfRule type="cellIs" dxfId="52" priority="781" operator="lessThan">
      <formula>10000</formula>
    </cfRule>
    <cfRule type="cellIs" dxfId="51" priority="783" operator="between">
      <formula>10000</formula>
      <formula>50000</formula>
    </cfRule>
    <cfRule type="cellIs" dxfId="50" priority="785" operator="between">
      <formula>10000</formula>
      <formula>50000</formula>
    </cfRule>
    <cfRule type="cellIs" dxfId="49" priority="786" operator="between">
      <formula>10000</formula>
      <formula>50000</formula>
    </cfRule>
  </conditionalFormatting>
  <conditionalFormatting sqref="AH53">
    <cfRule type="cellIs" dxfId="48" priority="782" operator="between">
      <formula>10000</formula>
      <formula>50000</formula>
    </cfRule>
  </conditionalFormatting>
  <conditionalFormatting sqref="AH54">
    <cfRule type="cellIs" dxfId="47" priority="708" operator="greaterThan">
      <formula>1000000</formula>
    </cfRule>
    <cfRule type="cellIs" dxfId="46" priority="709" operator="between">
      <formula>250000</formula>
      <formula>1000000</formula>
    </cfRule>
    <cfRule type="cellIs" dxfId="45" priority="710" operator="between">
      <formula>50000</formula>
      <formula>250000</formula>
    </cfRule>
    <cfRule type="cellIs" dxfId="44" priority="711" operator="lessThan">
      <formula>10000</formula>
    </cfRule>
    <cfRule type="cellIs" dxfId="43" priority="713" operator="between">
      <formula>10000</formula>
      <formula>50000</formula>
    </cfRule>
    <cfRule type="cellIs" dxfId="42" priority="715" operator="between">
      <formula>10000</formula>
      <formula>50000</formula>
    </cfRule>
    <cfRule type="cellIs" dxfId="41" priority="716" operator="between">
      <formula>10000</formula>
      <formula>50000</formula>
    </cfRule>
  </conditionalFormatting>
  <conditionalFormatting sqref="AH54">
    <cfRule type="cellIs" dxfId="40" priority="712" operator="between">
      <formula>10000</formula>
      <formula>50000</formula>
    </cfRule>
  </conditionalFormatting>
  <conditionalFormatting sqref="AH55">
    <cfRule type="cellIs" dxfId="39" priority="638" operator="greaterThan">
      <formula>1000000</formula>
    </cfRule>
    <cfRule type="cellIs" dxfId="38" priority="639" operator="between">
      <formula>250000</formula>
      <formula>1000000</formula>
    </cfRule>
    <cfRule type="cellIs" dxfId="37" priority="640" operator="between">
      <formula>50000</formula>
      <formula>250000</formula>
    </cfRule>
    <cfRule type="cellIs" dxfId="36" priority="641" operator="lessThan">
      <formula>10000</formula>
    </cfRule>
    <cfRule type="cellIs" dxfId="35" priority="643" operator="between">
      <formula>10000</formula>
      <formula>50000</formula>
    </cfRule>
    <cfRule type="cellIs" dxfId="34" priority="645" operator="between">
      <formula>10000</formula>
      <formula>50000</formula>
    </cfRule>
    <cfRule type="cellIs" dxfId="33" priority="646" operator="between">
      <formula>10000</formula>
      <formula>50000</formula>
    </cfRule>
  </conditionalFormatting>
  <conditionalFormatting sqref="AH55">
    <cfRule type="cellIs" dxfId="32" priority="642" operator="between">
      <formula>10000</formula>
      <formula>50000</formula>
    </cfRule>
  </conditionalFormatting>
  <conditionalFormatting sqref="AH56">
    <cfRule type="cellIs" dxfId="31" priority="568" operator="greaterThan">
      <formula>1000000</formula>
    </cfRule>
    <cfRule type="cellIs" dxfId="30" priority="569" operator="between">
      <formula>250000</formula>
      <formula>1000000</formula>
    </cfRule>
    <cfRule type="cellIs" dxfId="29" priority="570" operator="between">
      <formula>50000</formula>
      <formula>250000</formula>
    </cfRule>
    <cfRule type="cellIs" dxfId="28" priority="571" operator="lessThan">
      <formula>10000</formula>
    </cfRule>
    <cfRule type="cellIs" dxfId="27" priority="573" operator="between">
      <formula>10000</formula>
      <formula>50000</formula>
    </cfRule>
    <cfRule type="cellIs" dxfId="26" priority="575" operator="between">
      <formula>10000</formula>
      <formula>50000</formula>
    </cfRule>
    <cfRule type="cellIs" dxfId="25" priority="576" operator="between">
      <formula>10000</formula>
      <formula>50000</formula>
    </cfRule>
  </conditionalFormatting>
  <conditionalFormatting sqref="AH56">
    <cfRule type="cellIs" dxfId="24" priority="572" operator="between">
      <formula>10000</formula>
      <formula>50000</formula>
    </cfRule>
  </conditionalFormatting>
  <conditionalFormatting sqref="AH57">
    <cfRule type="cellIs" dxfId="23" priority="498" operator="greaterThan">
      <formula>1000000</formula>
    </cfRule>
    <cfRule type="cellIs" dxfId="22" priority="499" operator="between">
      <formula>250000</formula>
      <formula>1000000</formula>
    </cfRule>
    <cfRule type="cellIs" dxfId="21" priority="500" operator="between">
      <formula>50000</formula>
      <formula>250000</formula>
    </cfRule>
    <cfRule type="cellIs" dxfId="20" priority="501" operator="lessThan">
      <formula>10000</formula>
    </cfRule>
    <cfRule type="cellIs" dxfId="19" priority="503" operator="between">
      <formula>10000</formula>
      <formula>50000</formula>
    </cfRule>
    <cfRule type="cellIs" dxfId="18" priority="505" operator="between">
      <formula>10000</formula>
      <formula>50000</formula>
    </cfRule>
    <cfRule type="cellIs" dxfId="17" priority="506" operator="between">
      <formula>10000</formula>
      <formula>50000</formula>
    </cfRule>
  </conditionalFormatting>
  <conditionalFormatting sqref="AH57">
    <cfRule type="cellIs" dxfId="16" priority="502" operator="between">
      <formula>10000</formula>
      <formula>50000</formula>
    </cfRule>
  </conditionalFormatting>
  <conditionalFormatting sqref="L127:N127">
    <cfRule type="beginsWith" dxfId="15" priority="14" operator="beginsWith" text="High">
      <formula>LEFT(L127,LEN("High"))="High"</formula>
    </cfRule>
    <cfRule type="beginsWith" dxfId="14" priority="15" operator="beginsWith" text="Moderate">
      <formula>LEFT(L127,LEN("Moderate"))="Moderate"</formula>
    </cfRule>
    <cfRule type="beginsWith" dxfId="13" priority="16" operator="beginsWith" text="Low">
      <formula>LEFT(L127,LEN("Low"))="Low"</formula>
    </cfRule>
  </conditionalFormatting>
  <conditionalFormatting sqref="AI25:AI26">
    <cfRule type="containsText" dxfId="12" priority="10" operator="containsText" text="High">
      <formula>NOT(ISERROR(SEARCH("High",AI25)))</formula>
    </cfRule>
  </conditionalFormatting>
  <conditionalFormatting sqref="AH25:AH26">
    <cfRule type="cellIs" dxfId="11" priority="7" operator="between">
      <formula>10000</formula>
      <formula>50000</formula>
    </cfRule>
  </conditionalFormatting>
  <conditionalFormatting sqref="AI25:AI26">
    <cfRule type="containsText" dxfId="10" priority="11" operator="containsText" text="Very low">
      <formula>NOT(ISERROR(SEARCH("Very low",AI25)))</formula>
    </cfRule>
    <cfRule type="containsText" dxfId="9" priority="12" operator="containsText" text="Very low">
      <formula>NOT(ISERROR(SEARCH("Very low",AI25)))</formula>
    </cfRule>
    <cfRule type="containsText" dxfId="8" priority="13" operator="containsText" text="Very low">
      <formula>NOT(ISERROR(SEARCH("Very low",AI25)))</formula>
    </cfRule>
  </conditionalFormatting>
  <conditionalFormatting sqref="AH25:AH26">
    <cfRule type="cellIs" dxfId="7" priority="1" operator="greaterThan">
      <formula>1000000</formula>
    </cfRule>
    <cfRule type="cellIs" dxfId="6" priority="2" operator="between">
      <formula>250000</formula>
      <formula>1000000</formula>
    </cfRule>
    <cfRule type="cellIs" dxfId="5" priority="3" operator="between">
      <formula>50000</formula>
      <formula>250000</formula>
    </cfRule>
    <cfRule type="cellIs" dxfId="4" priority="4" operator="lessThan">
      <formula>10000</formula>
    </cfRule>
    <cfRule type="cellIs" dxfId="3" priority="6" operator="between">
      <formula>10000</formula>
      <formula>50000</formula>
    </cfRule>
    <cfRule type="cellIs" dxfId="2" priority="8" operator="between">
      <formula>10000</formula>
      <formula>50000</formula>
    </cfRule>
    <cfRule type="cellIs" dxfId="1" priority="9" operator="between">
      <formula>10000</formula>
      <formula>50000</formula>
    </cfRule>
  </conditionalFormatting>
  <conditionalFormatting sqref="AH25:AH26">
    <cfRule type="cellIs" dxfId="0" priority="5" operator="between">
      <formula>10000</formula>
      <formula>50000</formula>
    </cfRule>
  </conditionalFormatting>
  <pageMargins left="0.25" right="0.25" top="0.75" bottom="0.75" header="0.3" footer="0.3"/>
  <pageSetup fitToWidth="2" fitToHeight="0" orientation="portrait" r:id="rId1"/>
  <headerFooter>
    <oddHeader>&amp;C&amp;"Calibri,Regular"&amp;K000000IceCube Upgrade Risk Register 20180801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0"/>
  <sheetViews>
    <sheetView topLeftCell="A71" workbookViewId="0">
      <selection activeCell="C81" sqref="C81"/>
    </sheetView>
  </sheetViews>
  <sheetFormatPr defaultColWidth="8.875" defaultRowHeight="15.75"/>
  <cols>
    <col min="1" max="1" width="11" style="26" customWidth="1"/>
    <col min="2" max="2" width="16.5" style="21" customWidth="1"/>
    <col min="3" max="3" width="106.125" style="28" customWidth="1"/>
  </cols>
  <sheetData>
    <row r="1" spans="1:3" s="1" customFormat="1">
      <c r="A1" s="25" t="s">
        <v>886</v>
      </c>
      <c r="B1" s="24" t="s">
        <v>887</v>
      </c>
      <c r="C1" s="36" t="s">
        <v>888</v>
      </c>
    </row>
    <row r="2" spans="1:3">
      <c r="A2" s="26">
        <v>43482</v>
      </c>
      <c r="B2" s="21" t="s">
        <v>889</v>
      </c>
      <c r="C2" s="28" t="s">
        <v>890</v>
      </c>
    </row>
    <row r="3" spans="1:3">
      <c r="A3" s="26">
        <v>43502</v>
      </c>
      <c r="B3" s="21" t="s">
        <v>891</v>
      </c>
      <c r="C3" s="28" t="s">
        <v>892</v>
      </c>
    </row>
    <row r="4" spans="1:3">
      <c r="A4" s="26">
        <v>43507</v>
      </c>
      <c r="B4" s="21" t="s">
        <v>893</v>
      </c>
      <c r="C4" s="28" t="s">
        <v>894</v>
      </c>
    </row>
    <row r="5" spans="1:3" ht="18" customHeight="1">
      <c r="A5" s="26">
        <v>43511</v>
      </c>
      <c r="B5" s="21" t="s">
        <v>891</v>
      </c>
      <c r="C5" s="28" t="s">
        <v>895</v>
      </c>
    </row>
    <row r="6" spans="1:3">
      <c r="A6" s="26">
        <v>43543</v>
      </c>
      <c r="B6" s="21" t="s">
        <v>891</v>
      </c>
      <c r="C6" s="28" t="s">
        <v>896</v>
      </c>
    </row>
    <row r="7" spans="1:3">
      <c r="A7" s="26">
        <v>43544</v>
      </c>
      <c r="B7" s="21" t="s">
        <v>897</v>
      </c>
      <c r="C7" s="28" t="s">
        <v>898</v>
      </c>
    </row>
    <row r="8" spans="1:3">
      <c r="A8" s="26">
        <v>43545</v>
      </c>
      <c r="B8" s="21" t="s">
        <v>899</v>
      </c>
      <c r="C8" s="28" t="s">
        <v>900</v>
      </c>
    </row>
    <row r="9" spans="1:3">
      <c r="A9" s="26">
        <v>43547</v>
      </c>
      <c r="B9" s="21" t="s">
        <v>901</v>
      </c>
      <c r="C9" s="28" t="s">
        <v>900</v>
      </c>
    </row>
    <row r="10" spans="1:3">
      <c r="A10" s="26">
        <v>43547</v>
      </c>
      <c r="B10" s="21" t="s">
        <v>897</v>
      </c>
      <c r="C10" s="28" t="s">
        <v>902</v>
      </c>
    </row>
    <row r="11" spans="1:3">
      <c r="A11" s="26">
        <v>43552</v>
      </c>
      <c r="B11" s="21" t="s">
        <v>903</v>
      </c>
      <c r="C11" s="28" t="s">
        <v>900</v>
      </c>
    </row>
    <row r="12" spans="1:3">
      <c r="A12" s="26">
        <v>43552</v>
      </c>
      <c r="B12" s="21" t="s">
        <v>904</v>
      </c>
      <c r="C12" s="28" t="s">
        <v>900</v>
      </c>
    </row>
    <row r="13" spans="1:3">
      <c r="A13" s="26">
        <v>43555</v>
      </c>
      <c r="B13" s="21" t="s">
        <v>891</v>
      </c>
      <c r="C13" s="28" t="s">
        <v>905</v>
      </c>
    </row>
    <row r="14" spans="1:3" ht="31.5">
      <c r="A14" s="26">
        <v>43559</v>
      </c>
      <c r="B14" s="21" t="s">
        <v>891</v>
      </c>
      <c r="C14" s="28" t="s">
        <v>906</v>
      </c>
    </row>
    <row r="15" spans="1:3">
      <c r="A15" s="26">
        <v>43642</v>
      </c>
      <c r="B15" s="21" t="s">
        <v>907</v>
      </c>
      <c r="C15" s="28" t="s">
        <v>908</v>
      </c>
    </row>
    <row r="16" spans="1:3">
      <c r="A16" s="26">
        <v>43642</v>
      </c>
      <c r="B16" s="21" t="s">
        <v>901</v>
      </c>
      <c r="C16" s="28" t="s">
        <v>909</v>
      </c>
    </row>
    <row r="17" spans="1:3">
      <c r="A17" s="26">
        <v>43643</v>
      </c>
      <c r="B17" s="21" t="s">
        <v>899</v>
      </c>
      <c r="C17" s="28" t="s">
        <v>910</v>
      </c>
    </row>
    <row r="18" spans="1:3">
      <c r="A18" s="26">
        <v>43644</v>
      </c>
      <c r="B18" s="21" t="s">
        <v>903</v>
      </c>
      <c r="C18" s="28" t="s">
        <v>911</v>
      </c>
    </row>
    <row r="19" spans="1:3">
      <c r="A19" s="26">
        <v>43649</v>
      </c>
      <c r="B19" s="21" t="s">
        <v>912</v>
      </c>
      <c r="C19" s="28" t="s">
        <v>913</v>
      </c>
    </row>
    <row r="20" spans="1:3">
      <c r="A20" s="26">
        <v>43649</v>
      </c>
      <c r="B20" s="21" t="s">
        <v>897</v>
      </c>
      <c r="C20" s="28" t="s">
        <v>914</v>
      </c>
    </row>
    <row r="21" spans="1:3">
      <c r="A21" s="26">
        <v>43650</v>
      </c>
      <c r="B21" s="21" t="s">
        <v>904</v>
      </c>
      <c r="C21" s="28" t="s">
        <v>915</v>
      </c>
    </row>
    <row r="22" spans="1:3">
      <c r="A22" s="26">
        <v>43654</v>
      </c>
      <c r="B22" s="21" t="s">
        <v>891</v>
      </c>
      <c r="C22" s="28" t="s">
        <v>916</v>
      </c>
    </row>
    <row r="23" spans="1:3">
      <c r="A23" s="26">
        <v>43732</v>
      </c>
      <c r="B23" s="21" t="s">
        <v>891</v>
      </c>
      <c r="C23" s="28" t="s">
        <v>917</v>
      </c>
    </row>
    <row r="24" spans="1:3">
      <c r="A24" s="26">
        <v>43733</v>
      </c>
      <c r="B24" s="21" t="s">
        <v>912</v>
      </c>
      <c r="C24" s="28" t="s">
        <v>918</v>
      </c>
    </row>
    <row r="25" spans="1:3" ht="31.5">
      <c r="A25" s="26">
        <v>43735</v>
      </c>
      <c r="B25" s="21" t="s">
        <v>901</v>
      </c>
      <c r="C25" s="28" t="s">
        <v>919</v>
      </c>
    </row>
    <row r="26" spans="1:3">
      <c r="A26" s="26">
        <v>43738</v>
      </c>
      <c r="B26" s="21" t="s">
        <v>920</v>
      </c>
      <c r="C26" s="28" t="s">
        <v>911</v>
      </c>
    </row>
    <row r="27" spans="1:3">
      <c r="A27" s="26">
        <v>43738</v>
      </c>
      <c r="B27" s="21" t="s">
        <v>921</v>
      </c>
      <c r="C27" s="28" t="s">
        <v>922</v>
      </c>
    </row>
    <row r="28" spans="1:3">
      <c r="A28" s="26">
        <v>43738</v>
      </c>
      <c r="B28" s="21" t="s">
        <v>891</v>
      </c>
      <c r="C28" s="28" t="s">
        <v>923</v>
      </c>
    </row>
    <row r="29" spans="1:3">
      <c r="A29" s="26">
        <v>43740</v>
      </c>
      <c r="B29" s="21" t="s">
        <v>924</v>
      </c>
      <c r="C29" s="28" t="s">
        <v>925</v>
      </c>
    </row>
    <row r="30" spans="1:3">
      <c r="A30" s="26">
        <v>43747</v>
      </c>
      <c r="B30" s="21" t="s">
        <v>926</v>
      </c>
      <c r="C30" s="28" t="s">
        <v>927</v>
      </c>
    </row>
    <row r="31" spans="1:3">
      <c r="A31" s="26">
        <v>43819</v>
      </c>
      <c r="B31" s="21" t="s">
        <v>897</v>
      </c>
      <c r="C31" s="28" t="s">
        <v>928</v>
      </c>
    </row>
    <row r="32" spans="1:3">
      <c r="A32" s="26">
        <v>43820</v>
      </c>
      <c r="B32" s="21" t="s">
        <v>904</v>
      </c>
      <c r="C32" s="28" t="s">
        <v>929</v>
      </c>
    </row>
    <row r="33" spans="1:3">
      <c r="A33" s="26">
        <v>43822</v>
      </c>
      <c r="B33" s="21" t="s">
        <v>891</v>
      </c>
      <c r="C33" s="28" t="s">
        <v>930</v>
      </c>
    </row>
    <row r="34" spans="1:3">
      <c r="A34" s="26">
        <v>43825</v>
      </c>
      <c r="B34" s="21" t="s">
        <v>912</v>
      </c>
      <c r="C34" s="28" t="s">
        <v>918</v>
      </c>
    </row>
    <row r="35" spans="1:3">
      <c r="A35" s="26">
        <v>43829</v>
      </c>
      <c r="B35" s="21" t="s">
        <v>901</v>
      </c>
      <c r="C35" s="28" t="s">
        <v>931</v>
      </c>
    </row>
    <row r="36" spans="1:3">
      <c r="A36" s="26">
        <v>43829</v>
      </c>
      <c r="B36" s="21" t="s">
        <v>899</v>
      </c>
      <c r="C36" s="28" t="s">
        <v>932</v>
      </c>
    </row>
    <row r="37" spans="1:3">
      <c r="A37" s="26">
        <v>43829</v>
      </c>
      <c r="B37" s="21" t="s">
        <v>903</v>
      </c>
      <c r="C37" s="28" t="s">
        <v>911</v>
      </c>
    </row>
    <row r="38" spans="1:3">
      <c r="A38" s="26">
        <v>43832</v>
      </c>
      <c r="B38" s="21" t="s">
        <v>891</v>
      </c>
      <c r="C38" s="28" t="s">
        <v>933</v>
      </c>
    </row>
    <row r="39" spans="1:3">
      <c r="A39" s="26">
        <v>43836</v>
      </c>
      <c r="B39" s="21" t="s">
        <v>891</v>
      </c>
      <c r="C39" s="28" t="s">
        <v>934</v>
      </c>
    </row>
    <row r="40" spans="1:3">
      <c r="A40" s="26">
        <v>43903</v>
      </c>
      <c r="B40" s="21" t="s">
        <v>935</v>
      </c>
      <c r="C40" s="28" t="s">
        <v>936</v>
      </c>
    </row>
    <row r="41" spans="1:3" ht="31.5">
      <c r="A41" s="26">
        <v>43943</v>
      </c>
      <c r="B41" s="21" t="s">
        <v>937</v>
      </c>
      <c r="C41" s="28" t="s">
        <v>938</v>
      </c>
    </row>
    <row r="42" spans="1:3">
      <c r="A42" s="26">
        <v>44000</v>
      </c>
      <c r="B42" s="21" t="s">
        <v>901</v>
      </c>
      <c r="C42" s="28" t="s">
        <v>931</v>
      </c>
    </row>
    <row r="43" spans="1:3">
      <c r="A43" s="26">
        <v>44000</v>
      </c>
      <c r="B43" s="21" t="s">
        <v>899</v>
      </c>
      <c r="C43" s="28" t="s">
        <v>939</v>
      </c>
    </row>
    <row r="44" spans="1:3">
      <c r="A44" s="26">
        <v>44000</v>
      </c>
      <c r="B44" s="21" t="s">
        <v>921</v>
      </c>
      <c r="C44" s="28" t="s">
        <v>929</v>
      </c>
    </row>
    <row r="45" spans="1:3">
      <c r="A45" s="26">
        <v>44005</v>
      </c>
      <c r="B45" s="21" t="s">
        <v>903</v>
      </c>
      <c r="C45" s="28" t="s">
        <v>940</v>
      </c>
    </row>
    <row r="46" spans="1:3" ht="31.5">
      <c r="A46" s="26">
        <v>44099</v>
      </c>
      <c r="B46" s="21" t="s">
        <v>941</v>
      </c>
      <c r="C46" s="28" t="s">
        <v>942</v>
      </c>
    </row>
    <row r="47" spans="1:3" ht="31.5">
      <c r="A47" s="26">
        <v>44100</v>
      </c>
      <c r="B47" s="21" t="s">
        <v>941</v>
      </c>
      <c r="C47" s="28" t="s">
        <v>943</v>
      </c>
    </row>
    <row r="48" spans="1:3">
      <c r="A48" s="26">
        <v>44101</v>
      </c>
      <c r="B48" s="21" t="s">
        <v>941</v>
      </c>
      <c r="C48" s="28" t="s">
        <v>944</v>
      </c>
    </row>
    <row r="49" spans="1:3">
      <c r="A49" s="26">
        <v>44210</v>
      </c>
      <c r="B49" s="21" t="s">
        <v>897</v>
      </c>
      <c r="C49" s="28" t="s">
        <v>945</v>
      </c>
    </row>
    <row r="50" spans="1:3">
      <c r="A50" s="26">
        <v>44232</v>
      </c>
      <c r="B50" s="21" t="s">
        <v>946</v>
      </c>
      <c r="C50" s="28" t="s">
        <v>947</v>
      </c>
    </row>
    <row r="51" spans="1:3" ht="16.5" customHeight="1">
      <c r="A51" s="26">
        <v>44224</v>
      </c>
      <c r="B51" s="21" t="s">
        <v>891</v>
      </c>
      <c r="C51" s="28" t="s">
        <v>948</v>
      </c>
    </row>
    <row r="52" spans="1:3" ht="19.5" customHeight="1">
      <c r="A52" s="26">
        <v>44251</v>
      </c>
      <c r="B52" s="21" t="s">
        <v>949</v>
      </c>
      <c r="C52" s="28" t="s">
        <v>950</v>
      </c>
    </row>
    <row r="53" spans="1:3">
      <c r="A53" s="26">
        <v>44251</v>
      </c>
      <c r="B53" s="21" t="s">
        <v>891</v>
      </c>
      <c r="C53" s="28" t="s">
        <v>951</v>
      </c>
    </row>
    <row r="54" spans="1:3">
      <c r="A54" s="26">
        <v>44271</v>
      </c>
      <c r="B54" s="21" t="s">
        <v>891</v>
      </c>
      <c r="C54" s="28" t="s">
        <v>952</v>
      </c>
    </row>
    <row r="55" spans="1:3">
      <c r="A55" s="26">
        <v>44323</v>
      </c>
      <c r="B55" s="21" t="s">
        <v>891</v>
      </c>
      <c r="C55" s="28" t="s">
        <v>953</v>
      </c>
    </row>
    <row r="56" spans="1:3">
      <c r="A56" s="26">
        <v>44580</v>
      </c>
      <c r="B56" s="21" t="s">
        <v>941</v>
      </c>
      <c r="C56" s="28" t="s">
        <v>954</v>
      </c>
    </row>
    <row r="57" spans="1:3">
      <c r="A57" s="26">
        <v>44586</v>
      </c>
      <c r="B57" s="21" t="s">
        <v>955</v>
      </c>
      <c r="C57" s="28" t="s">
        <v>956</v>
      </c>
    </row>
    <row r="58" spans="1:3">
      <c r="A58" s="26">
        <v>44588</v>
      </c>
      <c r="B58" s="21" t="s">
        <v>901</v>
      </c>
      <c r="C58" s="28" t="s">
        <v>957</v>
      </c>
    </row>
    <row r="59" spans="1:3">
      <c r="A59" s="26">
        <v>44588</v>
      </c>
      <c r="B59" s="21" t="s">
        <v>955</v>
      </c>
      <c r="C59" s="28" t="s">
        <v>958</v>
      </c>
    </row>
    <row r="60" spans="1:3">
      <c r="A60" s="26">
        <v>44588</v>
      </c>
      <c r="B60" s="21" t="s">
        <v>899</v>
      </c>
      <c r="C60" s="28" t="s">
        <v>959</v>
      </c>
    </row>
    <row r="61" spans="1:3">
      <c r="A61" s="26">
        <v>44593</v>
      </c>
      <c r="B61" s="21" t="s">
        <v>899</v>
      </c>
      <c r="C61" s="28" t="s">
        <v>960</v>
      </c>
    </row>
    <row r="62" spans="1:3" ht="166.5" customHeight="1">
      <c r="A62" s="26">
        <v>44613</v>
      </c>
      <c r="B62" s="122" t="s">
        <v>961</v>
      </c>
      <c r="C62" s="121" t="s">
        <v>962</v>
      </c>
    </row>
    <row r="63" spans="1:3">
      <c r="A63" s="26">
        <v>44622</v>
      </c>
      <c r="B63" s="21" t="s">
        <v>961</v>
      </c>
      <c r="C63" s="28" t="s">
        <v>963</v>
      </c>
    </row>
    <row r="64" spans="1:3">
      <c r="A64" s="26">
        <v>44623</v>
      </c>
      <c r="B64" s="21" t="s">
        <v>891</v>
      </c>
      <c r="C64" s="28" t="s">
        <v>964</v>
      </c>
    </row>
    <row r="65" spans="1:3" ht="47.25">
      <c r="A65" s="172">
        <v>44628</v>
      </c>
      <c r="B65" s="127" t="s">
        <v>897</v>
      </c>
      <c r="C65" s="173" t="s">
        <v>965</v>
      </c>
    </row>
    <row r="66" spans="1:3">
      <c r="A66" s="26">
        <v>44659</v>
      </c>
      <c r="B66" s="21" t="s">
        <v>891</v>
      </c>
      <c r="C66" s="28" t="s">
        <v>966</v>
      </c>
    </row>
    <row r="67" spans="1:3">
      <c r="A67" s="26">
        <v>44660</v>
      </c>
      <c r="B67" s="21" t="s">
        <v>967</v>
      </c>
      <c r="C67" s="28" t="s">
        <v>968</v>
      </c>
    </row>
    <row r="68" spans="1:3">
      <c r="A68" s="26">
        <v>44729</v>
      </c>
      <c r="B68" s="21" t="s">
        <v>891</v>
      </c>
      <c r="C68" s="28" t="s">
        <v>969</v>
      </c>
    </row>
    <row r="69" spans="1:3">
      <c r="A69" s="26">
        <v>44736</v>
      </c>
      <c r="B69" s="21" t="s">
        <v>891</v>
      </c>
      <c r="C69" s="28" t="s">
        <v>970</v>
      </c>
    </row>
    <row r="70" spans="1:3" ht="31.5">
      <c r="A70" s="26">
        <v>44739</v>
      </c>
      <c r="B70" s="21" t="s">
        <v>897</v>
      </c>
      <c r="C70" s="28" t="s">
        <v>971</v>
      </c>
    </row>
    <row r="71" spans="1:3">
      <c r="A71" s="26">
        <v>44739</v>
      </c>
      <c r="B71" s="21" t="s">
        <v>891</v>
      </c>
      <c r="C71" s="28" t="s">
        <v>972</v>
      </c>
    </row>
    <row r="72" spans="1:3">
      <c r="A72" s="26">
        <v>44739</v>
      </c>
      <c r="B72" s="21" t="s">
        <v>973</v>
      </c>
      <c r="C72" s="28" t="s">
        <v>974</v>
      </c>
    </row>
    <row r="73" spans="1:3">
      <c r="A73" s="26">
        <v>44736</v>
      </c>
      <c r="B73" s="21" t="s">
        <v>907</v>
      </c>
      <c r="C73" s="28" t="s">
        <v>975</v>
      </c>
    </row>
    <row r="74" spans="1:3">
      <c r="A74" s="26">
        <v>44743</v>
      </c>
      <c r="B74" s="21" t="s">
        <v>907</v>
      </c>
      <c r="C74" s="28" t="s">
        <v>976</v>
      </c>
    </row>
    <row r="75" spans="1:3">
      <c r="A75" s="26">
        <v>44748</v>
      </c>
      <c r="B75" s="21" t="s">
        <v>907</v>
      </c>
      <c r="C75" s="28" t="s">
        <v>977</v>
      </c>
    </row>
    <row r="76" spans="1:3">
      <c r="A76" s="26">
        <v>44748</v>
      </c>
      <c r="B76" s="21" t="s">
        <v>941</v>
      </c>
      <c r="C76" s="28" t="s">
        <v>978</v>
      </c>
    </row>
    <row r="77" spans="1:3">
      <c r="A77" s="26">
        <v>44748</v>
      </c>
      <c r="B77" s="21" t="s">
        <v>941</v>
      </c>
      <c r="C77" s="28" t="s">
        <v>979</v>
      </c>
    </row>
    <row r="78" spans="1:3">
      <c r="A78" s="26">
        <v>44752</v>
      </c>
      <c r="B78" s="21" t="s">
        <v>967</v>
      </c>
      <c r="C78" s="28" t="s">
        <v>980</v>
      </c>
    </row>
    <row r="79" spans="1:3">
      <c r="A79" s="26">
        <v>44764</v>
      </c>
      <c r="B79" s="21" t="s">
        <v>967</v>
      </c>
      <c r="C79" s="28" t="s">
        <v>981</v>
      </c>
    </row>
    <row r="80" spans="1:3" ht="16.5">
      <c r="A80" s="26">
        <v>44831</v>
      </c>
      <c r="B80" s="21" t="s">
        <v>967</v>
      </c>
      <c r="C80" s="28" t="s">
        <v>982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election activeCell="F12" sqref="F12"/>
    </sheetView>
  </sheetViews>
  <sheetFormatPr defaultColWidth="10.625" defaultRowHeight="15.75"/>
  <cols>
    <col min="1" max="1" width="14.625" customWidth="1"/>
    <col min="2" max="2" width="16.625" customWidth="1"/>
  </cols>
  <sheetData>
    <row r="1" spans="1:5">
      <c r="A1" s="648" t="s">
        <v>983</v>
      </c>
      <c r="B1" s="648"/>
      <c r="C1" s="7" t="s">
        <v>984</v>
      </c>
      <c r="D1" s="7"/>
    </row>
    <row r="2" spans="1:5" ht="47.25">
      <c r="A2" s="12" t="s">
        <v>985</v>
      </c>
      <c r="B2" s="13" t="s">
        <v>986</v>
      </c>
      <c r="C2" s="13" t="s">
        <v>58</v>
      </c>
      <c r="D2" s="13" t="s">
        <v>57</v>
      </c>
    </row>
    <row r="3" spans="1:5">
      <c r="A3" s="7" t="s">
        <v>126</v>
      </c>
      <c r="B3" s="7" t="s">
        <v>987</v>
      </c>
      <c r="C3" s="10">
        <v>0.01</v>
      </c>
      <c r="D3" s="10">
        <v>0.05</v>
      </c>
      <c r="E3" s="28"/>
    </row>
    <row r="4" spans="1:5">
      <c r="A4" s="7" t="s">
        <v>58</v>
      </c>
      <c r="B4" s="7" t="s">
        <v>988</v>
      </c>
      <c r="C4" s="10">
        <v>0.05</v>
      </c>
      <c r="D4" s="10">
        <v>0.25</v>
      </c>
      <c r="E4" s="28"/>
    </row>
    <row r="5" spans="1:5">
      <c r="A5" s="7" t="s">
        <v>59</v>
      </c>
      <c r="B5" s="7" t="s">
        <v>989</v>
      </c>
      <c r="C5" s="10">
        <v>0.25</v>
      </c>
      <c r="D5" s="10">
        <v>0.5</v>
      </c>
      <c r="E5" s="28"/>
    </row>
    <row r="6" spans="1:5">
      <c r="A6" s="7" t="s">
        <v>57</v>
      </c>
      <c r="B6" s="7" t="s">
        <v>990</v>
      </c>
      <c r="C6" s="10">
        <v>0.5</v>
      </c>
      <c r="D6" s="10">
        <v>0.75</v>
      </c>
      <c r="E6" s="28"/>
    </row>
    <row r="7" spans="1:5">
      <c r="A7" s="7" t="s">
        <v>231</v>
      </c>
      <c r="B7" s="7" t="s">
        <v>991</v>
      </c>
      <c r="C7" s="11">
        <v>0.75</v>
      </c>
      <c r="D7" s="11">
        <v>0.95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workbookViewId="0">
      <selection activeCell="C4" sqref="C4"/>
    </sheetView>
  </sheetViews>
  <sheetFormatPr defaultColWidth="8.625" defaultRowHeight="15.75"/>
  <cols>
    <col min="1" max="1" width="14.5" customWidth="1"/>
    <col min="2" max="6" width="19.125" customWidth="1"/>
  </cols>
  <sheetData>
    <row r="1" spans="1:6" ht="17.25" thickTop="1" thickBot="1">
      <c r="A1" s="649" t="s">
        <v>992</v>
      </c>
      <c r="B1" s="649"/>
      <c r="C1" s="649"/>
      <c r="D1" s="649"/>
      <c r="E1" s="649"/>
      <c r="F1" s="649"/>
    </row>
    <row r="2" spans="1:6" ht="17.25" thickTop="1" thickBot="1">
      <c r="A2" s="14" t="s">
        <v>993</v>
      </c>
      <c r="B2" s="14" t="s">
        <v>126</v>
      </c>
      <c r="C2" s="14" t="s">
        <v>58</v>
      </c>
      <c r="D2" s="14" t="s">
        <v>59</v>
      </c>
      <c r="E2" s="14" t="s">
        <v>57</v>
      </c>
      <c r="F2" s="14" t="s">
        <v>231</v>
      </c>
    </row>
    <row r="3" spans="1:6" ht="17.25" thickTop="1" thickBot="1">
      <c r="A3" s="14" t="s">
        <v>994</v>
      </c>
      <c r="B3" s="15" t="s">
        <v>995</v>
      </c>
      <c r="C3" s="15" t="s">
        <v>996</v>
      </c>
      <c r="D3" s="15" t="s">
        <v>997</v>
      </c>
      <c r="E3" s="15" t="s">
        <v>998</v>
      </c>
      <c r="F3" s="15" t="s">
        <v>999</v>
      </c>
    </row>
    <row r="4" spans="1:6" ht="33" thickTop="1" thickBot="1">
      <c r="A4" s="15" t="s">
        <v>1000</v>
      </c>
      <c r="B4" s="15" t="s">
        <v>1001</v>
      </c>
      <c r="C4" s="15" t="s">
        <v>1002</v>
      </c>
      <c r="D4" s="15" t="s">
        <v>1003</v>
      </c>
      <c r="E4" s="15" t="s">
        <v>1004</v>
      </c>
      <c r="F4" s="15" t="s">
        <v>1005</v>
      </c>
    </row>
    <row r="5" spans="1:6" ht="47.25">
      <c r="A5" s="15" t="s">
        <v>1006</v>
      </c>
      <c r="B5" s="15" t="s">
        <v>1007</v>
      </c>
      <c r="C5" s="15" t="s">
        <v>1008</v>
      </c>
      <c r="D5" s="15" t="s">
        <v>1009</v>
      </c>
      <c r="E5" s="15" t="s">
        <v>1010</v>
      </c>
      <c r="F5" s="15" t="s">
        <v>1011</v>
      </c>
    </row>
    <row r="6" spans="1:6" ht="63">
      <c r="A6" s="89" t="s">
        <v>1012</v>
      </c>
      <c r="B6" s="89" t="s">
        <v>1013</v>
      </c>
      <c r="C6" s="89" t="s">
        <v>1014</v>
      </c>
      <c r="D6" s="89" t="s">
        <v>1015</v>
      </c>
      <c r="E6" s="89" t="s">
        <v>1016</v>
      </c>
      <c r="F6" s="89" t="s">
        <v>1011</v>
      </c>
    </row>
    <row r="7" spans="1:6">
      <c r="A7" s="193" t="s">
        <v>1017</v>
      </c>
      <c r="B7" s="193" t="s">
        <v>1018</v>
      </c>
      <c r="C7" s="193" t="s">
        <v>1019</v>
      </c>
      <c r="D7" s="193" t="s">
        <v>1020</v>
      </c>
      <c r="E7" s="193" t="s">
        <v>1021</v>
      </c>
      <c r="F7" s="193" t="s">
        <v>1022</v>
      </c>
    </row>
    <row r="16" spans="1:6">
      <c r="D16" t="s">
        <v>1023</v>
      </c>
    </row>
  </sheetData>
  <mergeCells count="1">
    <mergeCell ref="A1:F1"/>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9"/>
  <sheetViews>
    <sheetView workbookViewId="0">
      <selection activeCell="M8" sqref="M8"/>
    </sheetView>
  </sheetViews>
  <sheetFormatPr defaultColWidth="8.625" defaultRowHeight="15.75"/>
  <cols>
    <col min="1" max="1" width="9.625" bestFit="1" customWidth="1"/>
  </cols>
  <sheetData>
    <row r="1" spans="1:21" ht="17.25" thickTop="1" thickBot="1">
      <c r="A1" s="649" t="s">
        <v>1024</v>
      </c>
      <c r="B1" s="649"/>
      <c r="C1" s="649"/>
      <c r="D1" s="649"/>
      <c r="E1" s="649"/>
      <c r="F1" s="649"/>
    </row>
    <row r="2" spans="1:21" ht="17.25" thickTop="1" thickBot="1">
      <c r="A2" s="650" t="s">
        <v>1025</v>
      </c>
      <c r="B2" s="650" t="s">
        <v>1026</v>
      </c>
      <c r="C2" s="650"/>
      <c r="D2" s="650"/>
      <c r="E2" s="650"/>
      <c r="F2" s="650"/>
    </row>
    <row r="3" spans="1:21" ht="17.25" thickTop="1" thickBot="1">
      <c r="A3" s="650"/>
      <c r="B3" s="5" t="s">
        <v>126</v>
      </c>
      <c r="C3" s="5" t="s">
        <v>58</v>
      </c>
      <c r="D3" s="5" t="s">
        <v>59</v>
      </c>
      <c r="E3" s="5" t="s">
        <v>57</v>
      </c>
      <c r="F3" s="5" t="s">
        <v>231</v>
      </c>
      <c r="Q3" s="5"/>
      <c r="R3" s="5"/>
      <c r="S3" s="5"/>
      <c r="T3" s="5"/>
      <c r="U3" s="5"/>
    </row>
    <row r="4" spans="1:21" ht="17.25" thickTop="1" thickBot="1">
      <c r="A4" s="5" t="s">
        <v>231</v>
      </c>
      <c r="B4" s="3" t="s">
        <v>59</v>
      </c>
      <c r="C4" s="3" t="s">
        <v>59</v>
      </c>
      <c r="D4" s="6" t="s">
        <v>57</v>
      </c>
      <c r="E4" s="6" t="s">
        <v>57</v>
      </c>
      <c r="F4" s="6" t="s">
        <v>57</v>
      </c>
      <c r="P4" s="5"/>
    </row>
    <row r="5" spans="1:21" ht="17.25" thickTop="1" thickBot="1">
      <c r="A5" s="5" t="s">
        <v>57</v>
      </c>
      <c r="B5" s="4" t="s">
        <v>58</v>
      </c>
      <c r="C5" s="3" t="s">
        <v>59</v>
      </c>
      <c r="D5" s="6" t="s">
        <v>57</v>
      </c>
      <c r="E5" s="6" t="s">
        <v>57</v>
      </c>
      <c r="F5" s="6" t="s">
        <v>57</v>
      </c>
      <c r="P5" s="5"/>
    </row>
    <row r="6" spans="1:21" ht="17.25" thickTop="1" thickBot="1">
      <c r="A6" s="5" t="s">
        <v>59</v>
      </c>
      <c r="B6" s="4" t="s">
        <v>58</v>
      </c>
      <c r="C6" s="3" t="s">
        <v>59</v>
      </c>
      <c r="D6" s="3" t="s">
        <v>59</v>
      </c>
      <c r="E6" s="6" t="s">
        <v>57</v>
      </c>
      <c r="F6" s="6" t="s">
        <v>57</v>
      </c>
      <c r="P6" s="5"/>
    </row>
    <row r="7" spans="1:21" ht="17.25" thickTop="1" thickBot="1">
      <c r="A7" s="5" t="s">
        <v>58</v>
      </c>
      <c r="B7" s="4" t="s">
        <v>58</v>
      </c>
      <c r="C7" s="4" t="s">
        <v>58</v>
      </c>
      <c r="D7" s="3" t="s">
        <v>59</v>
      </c>
      <c r="E7" s="3" t="s">
        <v>59</v>
      </c>
      <c r="F7" s="3" t="s">
        <v>59</v>
      </c>
      <c r="P7" s="5"/>
    </row>
    <row r="8" spans="1:21" ht="17.25" thickTop="1" thickBot="1">
      <c r="A8" s="5" t="s">
        <v>126</v>
      </c>
      <c r="B8" s="4" t="s">
        <v>58</v>
      </c>
      <c r="C8" s="4" t="s">
        <v>58</v>
      </c>
      <c r="D8" s="4" t="s">
        <v>58</v>
      </c>
      <c r="E8" s="4" t="s">
        <v>58</v>
      </c>
      <c r="F8" s="3" t="s">
        <v>59</v>
      </c>
      <c r="P8" s="5"/>
    </row>
    <row r="9" spans="1:21" ht="16.5" thickTop="1"/>
    <row r="15" spans="1:21">
      <c r="Q15" s="7"/>
      <c r="R15" s="7"/>
      <c r="S15" s="10"/>
      <c r="T15" s="10"/>
    </row>
    <row r="16" spans="1:21">
      <c r="Q16" s="7"/>
      <c r="R16" s="7"/>
      <c r="S16" s="10"/>
      <c r="T16" s="10"/>
    </row>
    <row r="17" spans="17:20">
      <c r="Q17" s="7"/>
      <c r="R17" s="7"/>
      <c r="S17" s="10"/>
      <c r="T17" s="10"/>
    </row>
    <row r="18" spans="17:20">
      <c r="Q18" s="7"/>
      <c r="R18" s="7"/>
      <c r="S18" s="10"/>
      <c r="T18" s="10"/>
    </row>
    <row r="19" spans="17:20">
      <c r="Q19" s="7"/>
      <c r="R19" s="7"/>
      <c r="S19" s="11"/>
      <c r="T19" s="11"/>
    </row>
  </sheetData>
  <mergeCells count="3">
    <mergeCell ref="A2:A3"/>
    <mergeCell ref="B2:F2"/>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5"/>
  <sheetViews>
    <sheetView topLeftCell="A34" zoomScaleNormal="100" workbookViewId="0">
      <selection activeCell="G41" sqref="G41"/>
    </sheetView>
  </sheetViews>
  <sheetFormatPr defaultColWidth="8.875" defaultRowHeight="15"/>
  <cols>
    <col min="1" max="1" width="15" style="156" customWidth="1"/>
    <col min="2" max="2" width="23.125" style="156" customWidth="1"/>
    <col min="3" max="3" width="0.5" style="171" customWidth="1"/>
    <col min="4" max="4" width="17.875" style="156" customWidth="1"/>
    <col min="5" max="5" width="26.625" style="156" customWidth="1"/>
    <col min="6" max="6" width="0.5" style="171" customWidth="1"/>
    <col min="7" max="7" width="12.5" style="156" customWidth="1"/>
    <col min="8" max="8" width="21.125" style="229" customWidth="1"/>
    <col min="9" max="9" width="0.5" style="171" customWidth="1"/>
    <col min="10" max="10" width="22.5" style="156" customWidth="1"/>
    <col min="11" max="11" width="24.125" style="156" customWidth="1"/>
    <col min="12" max="12" width="0.5" style="171" customWidth="1"/>
    <col min="13" max="13" width="18.125" style="202" customWidth="1"/>
    <col min="14" max="14" width="19.875" style="156" customWidth="1"/>
    <col min="15" max="15" width="0.5" style="171" customWidth="1"/>
    <col min="16" max="16384" width="8.875" style="156"/>
  </cols>
  <sheetData>
    <row r="1" spans="1:15">
      <c r="A1" s="152" t="s">
        <v>1027</v>
      </c>
      <c r="B1" s="153" t="s">
        <v>19</v>
      </c>
      <c r="C1" s="154"/>
      <c r="D1" s="153" t="s">
        <v>1028</v>
      </c>
      <c r="E1" s="153" t="s">
        <v>19</v>
      </c>
      <c r="F1" s="154"/>
      <c r="G1" s="155" t="s">
        <v>1029</v>
      </c>
      <c r="H1" s="228" t="s">
        <v>19</v>
      </c>
      <c r="I1" s="154"/>
      <c r="J1" s="155" t="s">
        <v>1030</v>
      </c>
      <c r="K1" s="153" t="s">
        <v>19</v>
      </c>
      <c r="L1" s="154"/>
      <c r="M1" s="155" t="s">
        <v>1031</v>
      </c>
      <c r="N1" s="153" t="s">
        <v>19</v>
      </c>
      <c r="O1" s="154"/>
    </row>
    <row r="2" spans="1:15" ht="45">
      <c r="A2" s="592" t="s">
        <v>170</v>
      </c>
      <c r="B2" s="593" t="s">
        <v>173</v>
      </c>
      <c r="C2" s="594"/>
      <c r="D2" s="595" t="s">
        <v>79</v>
      </c>
      <c r="E2" s="596" t="s">
        <v>81</v>
      </c>
      <c r="F2" s="594"/>
      <c r="G2" s="597" t="s">
        <v>53</v>
      </c>
      <c r="H2" s="598" t="s">
        <v>56</v>
      </c>
      <c r="I2" s="594"/>
      <c r="J2" s="354" t="s">
        <v>127</v>
      </c>
      <c r="K2" s="357" t="s">
        <v>1032</v>
      </c>
      <c r="L2" s="594"/>
      <c r="M2" s="133" t="s">
        <v>691</v>
      </c>
      <c r="N2" s="599" t="s">
        <v>694</v>
      </c>
      <c r="O2" s="594"/>
    </row>
    <row r="3" spans="1:15" ht="45">
      <c r="A3" s="600" t="s">
        <v>179</v>
      </c>
      <c r="B3" s="358" t="s">
        <v>181</v>
      </c>
      <c r="C3" s="601"/>
      <c r="D3" s="597" t="s">
        <v>108</v>
      </c>
      <c r="E3" s="602" t="s">
        <v>111</v>
      </c>
      <c r="F3" s="601"/>
      <c r="G3" s="603" t="s">
        <v>69</v>
      </c>
      <c r="H3" s="357" t="s">
        <v>770</v>
      </c>
      <c r="I3" s="601"/>
      <c r="J3" s="354" t="s">
        <v>135</v>
      </c>
      <c r="K3" s="358" t="s">
        <v>1033</v>
      </c>
      <c r="L3" s="601"/>
      <c r="M3" s="134" t="s">
        <v>699</v>
      </c>
      <c r="N3" s="599" t="s">
        <v>701</v>
      </c>
      <c r="O3" s="601"/>
    </row>
    <row r="4" spans="1:15" ht="45">
      <c r="A4" s="600" t="s">
        <v>185</v>
      </c>
      <c r="B4" s="357" t="s">
        <v>187</v>
      </c>
      <c r="C4" s="604"/>
      <c r="D4" s="597" t="s">
        <v>1034</v>
      </c>
      <c r="E4" s="174" t="s">
        <v>1035</v>
      </c>
      <c r="F4" s="604"/>
      <c r="G4" s="354" t="s">
        <v>88</v>
      </c>
      <c r="H4" s="358" t="s">
        <v>90</v>
      </c>
      <c r="I4" s="604"/>
      <c r="J4" s="354" t="s">
        <v>156</v>
      </c>
      <c r="K4" s="355" t="s">
        <v>1036</v>
      </c>
      <c r="L4" s="604"/>
      <c r="M4" s="134" t="s">
        <v>705</v>
      </c>
      <c r="N4" s="599" t="s">
        <v>708</v>
      </c>
      <c r="O4" s="604"/>
    </row>
    <row r="5" spans="1:15" ht="30">
      <c r="A5" s="600" t="s">
        <v>191</v>
      </c>
      <c r="B5" s="358" t="s">
        <v>1037</v>
      </c>
      <c r="C5" s="601"/>
      <c r="D5" s="597" t="s">
        <v>228</v>
      </c>
      <c r="E5" s="605" t="s">
        <v>1038</v>
      </c>
      <c r="F5" s="601"/>
      <c r="G5" s="354" t="s">
        <v>95</v>
      </c>
      <c r="H5" s="358" t="s">
        <v>97</v>
      </c>
      <c r="I5" s="601"/>
      <c r="J5" s="354" t="s">
        <v>163</v>
      </c>
      <c r="K5" s="356" t="s">
        <v>1039</v>
      </c>
      <c r="L5" s="601"/>
      <c r="M5" s="135" t="s">
        <v>712</v>
      </c>
      <c r="N5" s="136" t="s">
        <v>715</v>
      </c>
      <c r="O5" s="601"/>
    </row>
    <row r="6" spans="1:15" ht="30">
      <c r="A6" s="600" t="s">
        <v>198</v>
      </c>
      <c r="B6" s="606" t="s">
        <v>200</v>
      </c>
      <c r="C6" s="601"/>
      <c r="D6" s="597" t="s">
        <v>236</v>
      </c>
      <c r="E6" s="605" t="s">
        <v>1040</v>
      </c>
      <c r="F6" s="601"/>
      <c r="G6" s="354" t="s">
        <v>101</v>
      </c>
      <c r="H6" s="607" t="s">
        <v>103</v>
      </c>
      <c r="I6" s="601"/>
      <c r="J6" s="354"/>
      <c r="K6" s="356"/>
      <c r="L6" s="601"/>
      <c r="M6" s="135" t="s">
        <v>721</v>
      </c>
      <c r="N6" s="136" t="s">
        <v>724</v>
      </c>
      <c r="O6" s="601"/>
    </row>
    <row r="7" spans="1:15" ht="30">
      <c r="A7" s="600" t="s">
        <v>220</v>
      </c>
      <c r="B7" s="357" t="s">
        <v>222</v>
      </c>
      <c r="C7" s="604"/>
      <c r="D7" s="597" t="s">
        <v>243</v>
      </c>
      <c r="E7" s="602" t="s">
        <v>1041</v>
      </c>
      <c r="F7" s="604"/>
      <c r="G7" s="354" t="s">
        <v>119</v>
      </c>
      <c r="H7" s="357" t="s">
        <v>121</v>
      </c>
      <c r="I7" s="604"/>
      <c r="J7" s="354"/>
      <c r="K7" s="356"/>
      <c r="L7" s="604"/>
      <c r="M7" s="608" t="s">
        <v>728</v>
      </c>
      <c r="N7" s="157" t="s">
        <v>730</v>
      </c>
      <c r="O7" s="604"/>
    </row>
    <row r="8" spans="1:15">
      <c r="A8" s="600" t="s">
        <v>248</v>
      </c>
      <c r="B8" s="357" t="s">
        <v>1042</v>
      </c>
      <c r="C8" s="604"/>
      <c r="D8" s="597" t="s">
        <v>254</v>
      </c>
      <c r="E8" s="609" t="s">
        <v>1043</v>
      </c>
      <c r="F8" s="604"/>
      <c r="G8" s="354" t="s">
        <v>268</v>
      </c>
      <c r="H8" s="357" t="s">
        <v>271</v>
      </c>
      <c r="I8" s="604"/>
      <c r="J8" s="354"/>
      <c r="K8" s="356"/>
      <c r="L8" s="604"/>
      <c r="M8" s="608" t="s">
        <v>735</v>
      </c>
      <c r="N8" s="610" t="s">
        <v>737</v>
      </c>
      <c r="O8" s="604"/>
    </row>
    <row r="9" spans="1:15">
      <c r="A9" s="600" t="s">
        <v>262</v>
      </c>
      <c r="B9" s="358" t="s">
        <v>264</v>
      </c>
      <c r="C9" s="601"/>
      <c r="D9" s="597" t="s">
        <v>1044</v>
      </c>
      <c r="E9" s="175" t="s">
        <v>1045</v>
      </c>
      <c r="F9" s="601"/>
      <c r="G9" s="354" t="s">
        <v>304</v>
      </c>
      <c r="H9" s="357" t="s">
        <v>306</v>
      </c>
      <c r="I9" s="601"/>
      <c r="J9" s="354"/>
      <c r="K9" s="611"/>
      <c r="L9" s="601"/>
      <c r="M9" s="612" t="s">
        <v>742</v>
      </c>
      <c r="N9" s="610" t="s">
        <v>745</v>
      </c>
      <c r="O9" s="601"/>
    </row>
    <row r="10" spans="1:15" ht="30">
      <c r="A10" s="600" t="s">
        <v>1046</v>
      </c>
      <c r="B10" s="158" t="s">
        <v>1045</v>
      </c>
      <c r="C10" s="604"/>
      <c r="D10" s="597" t="s">
        <v>560</v>
      </c>
      <c r="E10" s="613" t="s">
        <v>563</v>
      </c>
      <c r="F10" s="604"/>
      <c r="G10" s="354" t="s">
        <v>400</v>
      </c>
      <c r="H10" s="159" t="s">
        <v>403</v>
      </c>
      <c r="I10" s="604"/>
      <c r="J10" s="354"/>
      <c r="K10" s="356"/>
      <c r="L10" s="604"/>
      <c r="M10" s="608" t="s">
        <v>749</v>
      </c>
      <c r="N10" s="610" t="s">
        <v>751</v>
      </c>
      <c r="O10" s="604"/>
    </row>
    <row r="11" spans="1:15" ht="28.5" customHeight="1">
      <c r="A11" s="600" t="s">
        <v>275</v>
      </c>
      <c r="B11" s="358" t="s">
        <v>278</v>
      </c>
      <c r="C11" s="601"/>
      <c r="D11" s="597"/>
      <c r="E11" s="614"/>
      <c r="F11" s="601"/>
      <c r="G11" s="354" t="s">
        <v>409</v>
      </c>
      <c r="H11" s="160" t="s">
        <v>411</v>
      </c>
      <c r="I11" s="601"/>
      <c r="J11" s="354"/>
      <c r="K11" s="355"/>
      <c r="L11" s="601"/>
      <c r="M11" s="608" t="s">
        <v>757</v>
      </c>
      <c r="N11" s="610" t="s">
        <v>760</v>
      </c>
      <c r="O11" s="601"/>
    </row>
    <row r="12" spans="1:15" ht="28.5">
      <c r="A12" s="600" t="s">
        <v>281</v>
      </c>
      <c r="B12" s="358" t="s">
        <v>283</v>
      </c>
      <c r="C12" s="601"/>
      <c r="D12" s="597"/>
      <c r="E12" s="615"/>
      <c r="F12" s="601"/>
      <c r="G12" s="354" t="s">
        <v>420</v>
      </c>
      <c r="H12" s="161" t="s">
        <v>422</v>
      </c>
      <c r="I12" s="601"/>
      <c r="J12" s="354"/>
      <c r="K12" s="356"/>
      <c r="L12" s="601"/>
      <c r="M12" s="612" t="s">
        <v>767</v>
      </c>
      <c r="N12" s="610" t="s">
        <v>770</v>
      </c>
      <c r="O12" s="601"/>
    </row>
    <row r="13" spans="1:15" ht="28.5">
      <c r="A13" s="600" t="s">
        <v>285</v>
      </c>
      <c r="B13" s="358" t="s">
        <v>287</v>
      </c>
      <c r="C13" s="601"/>
      <c r="D13" s="597"/>
      <c r="E13" s="615"/>
      <c r="F13" s="601"/>
      <c r="G13" s="354" t="s">
        <v>434</v>
      </c>
      <c r="H13" s="162" t="s">
        <v>437</v>
      </c>
      <c r="I13" s="601"/>
      <c r="J13" s="354"/>
      <c r="K13" s="356"/>
      <c r="L13" s="601"/>
      <c r="M13" s="612" t="s">
        <v>774</v>
      </c>
      <c r="N13" s="610" t="s">
        <v>97</v>
      </c>
      <c r="O13" s="601"/>
    </row>
    <row r="14" spans="1:15">
      <c r="A14" s="600" t="s">
        <v>290</v>
      </c>
      <c r="B14" s="358" t="s">
        <v>292</v>
      </c>
      <c r="C14" s="601"/>
      <c r="D14" s="597"/>
      <c r="E14" s="615"/>
      <c r="F14" s="601"/>
      <c r="G14" s="354" t="s">
        <v>541</v>
      </c>
      <c r="H14" s="616" t="s">
        <v>544</v>
      </c>
      <c r="I14" s="601"/>
      <c r="J14" s="354"/>
      <c r="K14" s="356"/>
      <c r="L14" s="601"/>
      <c r="M14" s="608" t="s">
        <v>779</v>
      </c>
      <c r="N14" s="610" t="s">
        <v>782</v>
      </c>
      <c r="O14" s="601"/>
    </row>
    <row r="15" spans="1:15" ht="30">
      <c r="A15" s="600" t="s">
        <v>296</v>
      </c>
      <c r="B15" s="357" t="s">
        <v>298</v>
      </c>
      <c r="C15" s="604"/>
      <c r="D15" s="597"/>
      <c r="E15" s="615"/>
      <c r="F15" s="604"/>
      <c r="G15" s="354" t="s">
        <v>551</v>
      </c>
      <c r="H15" s="617" t="s">
        <v>554</v>
      </c>
      <c r="I15" s="604"/>
      <c r="J15" s="354"/>
      <c r="K15" s="356"/>
      <c r="L15" s="604"/>
      <c r="M15" s="618" t="s">
        <v>788</v>
      </c>
      <c r="N15" s="610" t="s">
        <v>790</v>
      </c>
      <c r="O15" s="604"/>
    </row>
    <row r="16" spans="1:15">
      <c r="A16" s="600" t="s">
        <v>300</v>
      </c>
      <c r="B16" s="357" t="s">
        <v>302</v>
      </c>
      <c r="C16" s="604"/>
      <c r="D16" s="597"/>
      <c r="E16" s="615"/>
      <c r="F16" s="604"/>
      <c r="G16" s="354" t="s">
        <v>591</v>
      </c>
      <c r="H16" s="357" t="s">
        <v>593</v>
      </c>
      <c r="I16" s="604"/>
      <c r="J16" s="354"/>
      <c r="K16" s="356"/>
      <c r="L16" s="604"/>
      <c r="M16" s="612" t="s">
        <v>797</v>
      </c>
      <c r="N16" s="610" t="s">
        <v>799</v>
      </c>
      <c r="O16" s="604"/>
    </row>
    <row r="17" spans="1:15">
      <c r="A17" s="600" t="s">
        <v>309</v>
      </c>
      <c r="B17" s="358" t="s">
        <v>312</v>
      </c>
      <c r="C17" s="601"/>
      <c r="D17" s="597"/>
      <c r="E17" s="615"/>
      <c r="F17" s="601"/>
      <c r="G17" s="354" t="s">
        <v>605</v>
      </c>
      <c r="H17" s="163" t="s">
        <v>608</v>
      </c>
      <c r="I17" s="601"/>
      <c r="J17" s="619"/>
      <c r="K17" s="356"/>
      <c r="L17" s="601"/>
      <c r="M17" s="608" t="s">
        <v>803</v>
      </c>
      <c r="N17" s="610" t="s">
        <v>806</v>
      </c>
      <c r="O17" s="601"/>
    </row>
    <row r="18" spans="1:15" ht="30">
      <c r="A18" s="600" t="s">
        <v>317</v>
      </c>
      <c r="B18" s="606" t="s">
        <v>320</v>
      </c>
      <c r="C18" s="601"/>
      <c r="D18" s="597"/>
      <c r="E18" s="615"/>
      <c r="F18" s="601"/>
      <c r="G18" s="354" t="s">
        <v>613</v>
      </c>
      <c r="H18" s="163" t="s">
        <v>1047</v>
      </c>
      <c r="I18" s="601"/>
      <c r="J18" s="619"/>
      <c r="K18" s="356"/>
      <c r="L18" s="601"/>
      <c r="M18" s="134" t="s">
        <v>811</v>
      </c>
      <c r="N18" s="620" t="s">
        <v>813</v>
      </c>
      <c r="O18" s="601"/>
    </row>
    <row r="19" spans="1:15" ht="30">
      <c r="A19" s="600" t="s">
        <v>324</v>
      </c>
      <c r="B19" s="358" t="s">
        <v>326</v>
      </c>
      <c r="C19" s="601"/>
      <c r="D19" s="597"/>
      <c r="E19" s="615"/>
      <c r="F19" s="601"/>
      <c r="G19" s="354" t="s">
        <v>450</v>
      </c>
      <c r="H19" s="621" t="s">
        <v>1048</v>
      </c>
      <c r="I19" s="601"/>
      <c r="J19" s="362"/>
      <c r="K19" s="408"/>
      <c r="L19" s="601"/>
      <c r="M19" s="608" t="s">
        <v>816</v>
      </c>
      <c r="N19" s="610" t="s">
        <v>818</v>
      </c>
      <c r="O19" s="601"/>
    </row>
    <row r="20" spans="1:15" ht="30">
      <c r="A20" s="600" t="s">
        <v>330</v>
      </c>
      <c r="B20" s="358" t="s">
        <v>332</v>
      </c>
      <c r="C20" s="601"/>
      <c r="D20" s="597"/>
      <c r="E20" s="615"/>
      <c r="F20" s="601"/>
      <c r="G20" s="354" t="s">
        <v>142</v>
      </c>
      <c r="H20" s="622" t="s">
        <v>1049</v>
      </c>
      <c r="I20" s="601"/>
      <c r="J20" s="362"/>
      <c r="K20" s="408"/>
      <c r="L20" s="601"/>
      <c r="M20" s="608" t="s">
        <v>823</v>
      </c>
      <c r="N20" s="610" t="s">
        <v>825</v>
      </c>
      <c r="O20" s="601"/>
    </row>
    <row r="21" spans="1:15">
      <c r="A21" s="600" t="s">
        <v>335</v>
      </c>
      <c r="B21" s="358" t="s">
        <v>338</v>
      </c>
      <c r="C21" s="601"/>
      <c r="D21" s="597"/>
      <c r="E21" s="615"/>
      <c r="F21" s="601"/>
      <c r="G21" s="354" t="s">
        <v>467</v>
      </c>
      <c r="H21" s="610" t="s">
        <v>1050</v>
      </c>
      <c r="I21" s="601"/>
      <c r="J21" s="362"/>
      <c r="K21" s="408"/>
      <c r="L21" s="601"/>
      <c r="M21" s="608" t="s">
        <v>828</v>
      </c>
      <c r="N21" s="610" t="s">
        <v>830</v>
      </c>
      <c r="O21" s="601"/>
    </row>
    <row r="22" spans="1:15" ht="30">
      <c r="A22" s="600" t="s">
        <v>341</v>
      </c>
      <c r="B22" s="358" t="s">
        <v>343</v>
      </c>
      <c r="C22" s="601"/>
      <c r="D22" s="597"/>
      <c r="E22" s="615"/>
      <c r="F22" s="601"/>
      <c r="G22" s="354" t="s">
        <v>598</v>
      </c>
      <c r="H22" s="610" t="s">
        <v>1051</v>
      </c>
      <c r="I22" s="601"/>
      <c r="J22" s="362"/>
      <c r="K22" s="408"/>
      <c r="L22" s="601"/>
      <c r="M22" s="623" t="s">
        <v>836</v>
      </c>
      <c r="N22" s="624" t="s">
        <v>1052</v>
      </c>
      <c r="O22" s="601"/>
    </row>
    <row r="23" spans="1:15">
      <c r="A23" s="600" t="s">
        <v>347</v>
      </c>
      <c r="B23" s="358" t="s">
        <v>1053</v>
      </c>
      <c r="C23" s="601"/>
      <c r="D23" s="597"/>
      <c r="E23" s="615"/>
      <c r="F23" s="601"/>
      <c r="G23" s="354" t="s">
        <v>622</v>
      </c>
      <c r="H23" s="610" t="s">
        <v>1054</v>
      </c>
      <c r="I23" s="601"/>
      <c r="J23" s="362"/>
      <c r="K23" s="408"/>
      <c r="L23" s="601"/>
      <c r="M23" s="623" t="s">
        <v>843</v>
      </c>
      <c r="N23" s="625" t="s">
        <v>683</v>
      </c>
      <c r="O23" s="601"/>
    </row>
    <row r="24" spans="1:15">
      <c r="A24" s="600" t="s">
        <v>353</v>
      </c>
      <c r="B24" s="606" t="s">
        <v>1055</v>
      </c>
      <c r="C24" s="601"/>
      <c r="D24" s="597"/>
      <c r="E24" s="615"/>
      <c r="F24" s="601"/>
      <c r="G24" s="354" t="s">
        <v>673</v>
      </c>
      <c r="H24" s="610" t="s">
        <v>1056</v>
      </c>
      <c r="I24" s="601"/>
      <c r="J24" s="362"/>
      <c r="K24" s="408"/>
      <c r="L24" s="601"/>
      <c r="M24" s="623" t="s">
        <v>850</v>
      </c>
      <c r="N24" s="625" t="s">
        <v>1057</v>
      </c>
      <c r="O24" s="601"/>
    </row>
    <row r="25" spans="1:15" ht="30">
      <c r="A25" s="600" t="s">
        <v>361</v>
      </c>
      <c r="B25" s="606" t="s">
        <v>363</v>
      </c>
      <c r="C25" s="601"/>
      <c r="D25" s="597"/>
      <c r="E25" s="615"/>
      <c r="F25" s="601"/>
      <c r="G25" s="354" t="s">
        <v>150</v>
      </c>
      <c r="H25" s="610" t="s">
        <v>1058</v>
      </c>
      <c r="I25" s="601"/>
      <c r="J25" s="362"/>
      <c r="K25" s="408"/>
      <c r="L25" s="601"/>
      <c r="M25" s="362" t="s">
        <v>855</v>
      </c>
      <c r="N25" s="408" t="s">
        <v>857</v>
      </c>
      <c r="O25" s="601"/>
    </row>
    <row r="26" spans="1:15">
      <c r="A26" s="600" t="s">
        <v>366</v>
      </c>
      <c r="B26" s="606" t="s">
        <v>369</v>
      </c>
      <c r="C26" s="601"/>
      <c r="D26" s="597"/>
      <c r="E26" s="615"/>
      <c r="F26" s="601"/>
      <c r="G26" s="354"/>
      <c r="H26" s="610"/>
      <c r="I26" s="601"/>
      <c r="J26" s="362"/>
      <c r="K26" s="408"/>
      <c r="L26" s="601"/>
      <c r="M26" s="438" t="s">
        <v>861</v>
      </c>
      <c r="N26" s="408" t="s">
        <v>863</v>
      </c>
      <c r="O26" s="601"/>
    </row>
    <row r="27" spans="1:15" ht="30">
      <c r="A27" s="600" t="s">
        <v>373</v>
      </c>
      <c r="B27" s="358" t="s">
        <v>1059</v>
      </c>
      <c r="C27" s="601"/>
      <c r="D27" s="597"/>
      <c r="E27" s="615"/>
      <c r="F27" s="601"/>
      <c r="G27" s="354"/>
      <c r="H27" s="610"/>
      <c r="I27" s="601"/>
      <c r="J27" s="362"/>
      <c r="K27" s="408"/>
      <c r="L27" s="601"/>
      <c r="M27" s="438"/>
      <c r="N27" s="408"/>
      <c r="O27" s="601"/>
    </row>
    <row r="28" spans="1:15">
      <c r="A28" s="600" t="s">
        <v>379</v>
      </c>
      <c r="B28" s="358" t="s">
        <v>381</v>
      </c>
      <c r="C28" s="601"/>
      <c r="D28" s="597"/>
      <c r="E28" s="615"/>
      <c r="F28" s="601"/>
      <c r="G28" s="354"/>
      <c r="H28" s="610"/>
      <c r="I28" s="601"/>
      <c r="J28" s="408"/>
      <c r="K28" s="408"/>
      <c r="L28" s="601"/>
      <c r="M28" s="438"/>
      <c r="N28" s="408"/>
      <c r="O28" s="601"/>
    </row>
    <row r="29" spans="1:15">
      <c r="A29" s="600" t="s">
        <v>384</v>
      </c>
      <c r="B29" s="358" t="s">
        <v>386</v>
      </c>
      <c r="C29" s="601"/>
      <c r="D29" s="597"/>
      <c r="E29" s="615"/>
      <c r="F29" s="601"/>
      <c r="G29" s="354"/>
      <c r="H29" s="610"/>
      <c r="I29" s="601"/>
      <c r="J29" s="408"/>
      <c r="K29" s="408"/>
      <c r="L29" s="601"/>
      <c r="M29" s="438"/>
      <c r="N29" s="408"/>
      <c r="O29" s="601"/>
    </row>
    <row r="30" spans="1:15">
      <c r="A30" s="600" t="s">
        <v>389</v>
      </c>
      <c r="B30" s="606" t="s">
        <v>391</v>
      </c>
      <c r="C30" s="601"/>
      <c r="D30" s="597"/>
      <c r="E30" s="615"/>
      <c r="F30" s="601"/>
      <c r="G30" s="354"/>
      <c r="H30" s="610"/>
      <c r="I30" s="601"/>
      <c r="J30" s="408"/>
      <c r="K30" s="408"/>
      <c r="L30" s="601"/>
      <c r="M30" s="438"/>
      <c r="N30" s="408"/>
      <c r="O30" s="601"/>
    </row>
    <row r="31" spans="1:15">
      <c r="A31" s="600" t="s">
        <v>394</v>
      </c>
      <c r="B31" s="357" t="s">
        <v>396</v>
      </c>
      <c r="C31" s="604"/>
      <c r="D31" s="597"/>
      <c r="E31" s="615"/>
      <c r="F31" s="604"/>
      <c r="G31" s="626"/>
      <c r="H31" s="610"/>
      <c r="I31" s="604"/>
      <c r="J31" s="408"/>
      <c r="K31" s="408"/>
      <c r="L31" s="604"/>
      <c r="M31" s="438"/>
      <c r="N31" s="408"/>
      <c r="O31" s="604"/>
    </row>
    <row r="32" spans="1:15">
      <c r="A32" s="600" t="s">
        <v>1060</v>
      </c>
      <c r="B32" s="159" t="s">
        <v>1061</v>
      </c>
      <c r="C32" s="164"/>
      <c r="D32" s="627"/>
      <c r="E32" s="615"/>
      <c r="F32" s="164"/>
      <c r="G32" s="628"/>
      <c r="H32" s="629"/>
      <c r="I32" s="164"/>
      <c r="J32" s="408"/>
      <c r="K32" s="408"/>
      <c r="L32" s="164"/>
      <c r="M32" s="438"/>
      <c r="N32" s="408"/>
      <c r="O32" s="164"/>
    </row>
    <row r="33" spans="1:15" ht="28.5">
      <c r="A33" s="600" t="s">
        <v>1062</v>
      </c>
      <c r="B33" s="165" t="s">
        <v>1063</v>
      </c>
      <c r="C33" s="164"/>
      <c r="D33" s="597"/>
      <c r="E33" s="615"/>
      <c r="F33" s="164"/>
      <c r="G33" s="630"/>
      <c r="H33" s="631"/>
      <c r="I33" s="164"/>
      <c r="J33" s="408"/>
      <c r="K33" s="408"/>
      <c r="L33" s="164"/>
      <c r="M33" s="438"/>
      <c r="N33" s="408"/>
      <c r="O33" s="164"/>
    </row>
    <row r="34" spans="1:15">
      <c r="A34" s="600" t="s">
        <v>413</v>
      </c>
      <c r="B34" s="166" t="s">
        <v>415</v>
      </c>
      <c r="C34" s="167"/>
      <c r="D34" s="362"/>
      <c r="E34" s="632"/>
      <c r="F34" s="167"/>
      <c r="G34" s="438"/>
      <c r="H34" s="551"/>
      <c r="I34" s="167"/>
      <c r="J34" s="408"/>
      <c r="K34" s="408"/>
      <c r="L34" s="167"/>
      <c r="M34" s="438"/>
      <c r="N34" s="408"/>
      <c r="O34" s="167"/>
    </row>
    <row r="35" spans="1:15">
      <c r="A35" s="600" t="s">
        <v>426</v>
      </c>
      <c r="B35" s="168" t="s">
        <v>429</v>
      </c>
      <c r="C35" s="167"/>
      <c r="D35" s="438"/>
      <c r="E35" s="632"/>
      <c r="F35" s="167"/>
      <c r="G35" s="438"/>
      <c r="H35" s="551"/>
      <c r="I35" s="167"/>
      <c r="J35" s="408"/>
      <c r="K35" s="408"/>
      <c r="L35" s="167"/>
      <c r="M35" s="438"/>
      <c r="N35" s="408"/>
      <c r="O35" s="167"/>
    </row>
    <row r="36" spans="1:15">
      <c r="A36" s="600" t="s">
        <v>441</v>
      </c>
      <c r="B36" s="169" t="s">
        <v>444</v>
      </c>
      <c r="C36" s="167"/>
      <c r="D36" s="438"/>
      <c r="E36" s="632"/>
      <c r="F36" s="167"/>
      <c r="G36" s="438"/>
      <c r="H36" s="551"/>
      <c r="I36" s="167"/>
      <c r="J36" s="408"/>
      <c r="K36" s="408"/>
      <c r="L36" s="167"/>
      <c r="M36" s="438"/>
      <c r="N36" s="408"/>
      <c r="O36" s="167"/>
    </row>
    <row r="37" spans="1:15" ht="28.5">
      <c r="A37" s="600" t="s">
        <v>459</v>
      </c>
      <c r="B37" s="170" t="s">
        <v>461</v>
      </c>
      <c r="C37" s="167"/>
      <c r="D37" s="438"/>
      <c r="E37" s="632"/>
      <c r="F37" s="167"/>
      <c r="G37" s="438"/>
      <c r="H37" s="551"/>
      <c r="I37" s="167"/>
      <c r="J37" s="408"/>
      <c r="K37" s="408"/>
      <c r="L37" s="167"/>
      <c r="M37" s="438"/>
      <c r="N37" s="408"/>
      <c r="O37" s="167"/>
    </row>
    <row r="38" spans="1:15">
      <c r="A38" s="600" t="s">
        <v>483</v>
      </c>
      <c r="B38" s="633" t="s">
        <v>486</v>
      </c>
      <c r="C38" s="634"/>
      <c r="D38" s="438"/>
      <c r="E38" s="632"/>
      <c r="F38" s="634"/>
      <c r="G38" s="438"/>
      <c r="H38" s="551"/>
      <c r="I38" s="634"/>
      <c r="J38" s="408"/>
      <c r="K38" s="408"/>
      <c r="L38" s="634"/>
      <c r="M38" s="438"/>
      <c r="N38" s="408"/>
      <c r="O38" s="634"/>
    </row>
    <row r="39" spans="1:15">
      <c r="A39" s="600" t="s">
        <v>493</v>
      </c>
      <c r="B39" s="620" t="s">
        <v>496</v>
      </c>
      <c r="C39" s="634"/>
      <c r="D39" s="438"/>
      <c r="E39" s="632"/>
      <c r="F39" s="634"/>
      <c r="G39" s="438"/>
      <c r="H39" s="551"/>
      <c r="I39" s="634"/>
      <c r="J39" s="408"/>
      <c r="K39" s="408"/>
      <c r="L39" s="634"/>
      <c r="M39" s="438"/>
      <c r="N39" s="408"/>
      <c r="O39" s="634"/>
    </row>
    <row r="40" spans="1:15">
      <c r="A40" s="600" t="s">
        <v>500</v>
      </c>
      <c r="B40" s="633" t="s">
        <v>502</v>
      </c>
      <c r="C40" s="634"/>
      <c r="D40" s="438"/>
      <c r="E40" s="632"/>
      <c r="F40" s="634"/>
      <c r="G40" s="408"/>
      <c r="H40" s="551"/>
      <c r="I40" s="634"/>
      <c r="J40" s="408"/>
      <c r="K40" s="408"/>
      <c r="L40" s="634"/>
      <c r="M40" s="438"/>
      <c r="N40" s="408"/>
      <c r="O40" s="634"/>
    </row>
    <row r="41" spans="1:15">
      <c r="A41" s="600" t="s">
        <v>504</v>
      </c>
      <c r="B41" s="633" t="s">
        <v>506</v>
      </c>
      <c r="C41" s="634"/>
      <c r="D41" s="438"/>
      <c r="E41" s="632"/>
      <c r="F41" s="634"/>
      <c r="G41" s="408"/>
      <c r="H41" s="551"/>
      <c r="I41" s="634"/>
      <c r="J41" s="408"/>
      <c r="K41" s="408"/>
      <c r="L41" s="634"/>
      <c r="M41" s="438"/>
      <c r="N41" s="408"/>
      <c r="O41" s="634"/>
    </row>
    <row r="42" spans="1:15">
      <c r="A42" s="600" t="s">
        <v>510</v>
      </c>
      <c r="B42" s="620" t="s">
        <v>512</v>
      </c>
      <c r="C42" s="634"/>
      <c r="D42" s="408"/>
      <c r="E42" s="632"/>
      <c r="F42" s="634"/>
      <c r="G42" s="408"/>
      <c r="H42" s="551"/>
      <c r="I42" s="634"/>
      <c r="J42" s="408"/>
      <c r="K42" s="408"/>
      <c r="L42" s="634"/>
      <c r="M42" s="438"/>
      <c r="N42" s="408"/>
      <c r="O42" s="634"/>
    </row>
    <row r="43" spans="1:15">
      <c r="A43" s="600" t="s">
        <v>517</v>
      </c>
      <c r="B43" s="620" t="s">
        <v>519</v>
      </c>
      <c r="C43" s="634"/>
      <c r="D43" s="408"/>
      <c r="E43" s="632"/>
      <c r="F43" s="634"/>
      <c r="G43" s="408"/>
      <c r="H43" s="551"/>
      <c r="I43" s="634"/>
      <c r="J43" s="408"/>
      <c r="K43" s="408"/>
      <c r="L43" s="634"/>
      <c r="M43" s="438"/>
      <c r="N43" s="408"/>
      <c r="O43" s="634"/>
    </row>
    <row r="44" spans="1:15">
      <c r="A44" s="600" t="s">
        <v>523</v>
      </c>
      <c r="B44" s="620" t="s">
        <v>526</v>
      </c>
      <c r="C44" s="634"/>
      <c r="D44" s="408"/>
      <c r="E44" s="632"/>
      <c r="F44" s="634"/>
      <c r="G44" s="408"/>
      <c r="H44" s="551"/>
      <c r="I44" s="634"/>
      <c r="J44" s="408"/>
      <c r="K44" s="408"/>
      <c r="L44" s="634"/>
      <c r="M44" s="438"/>
      <c r="N44" s="408"/>
      <c r="O44" s="634"/>
    </row>
    <row r="45" spans="1:15">
      <c r="A45" s="600" t="s">
        <v>531</v>
      </c>
      <c r="B45" s="635" t="s">
        <v>534</v>
      </c>
      <c r="C45" s="634"/>
      <c r="D45" s="408"/>
      <c r="E45" s="632"/>
      <c r="F45" s="634"/>
      <c r="G45" s="408"/>
      <c r="H45" s="551"/>
      <c r="I45" s="634"/>
      <c r="J45" s="408"/>
      <c r="K45" s="408"/>
      <c r="L45" s="634"/>
      <c r="M45" s="438"/>
      <c r="N45" s="408"/>
      <c r="O45" s="634"/>
    </row>
    <row r="46" spans="1:15">
      <c r="A46" s="600" t="s">
        <v>569</v>
      </c>
      <c r="B46" s="633" t="s">
        <v>571</v>
      </c>
      <c r="C46" s="634"/>
      <c r="D46" s="408"/>
      <c r="E46" s="632"/>
      <c r="F46" s="634"/>
      <c r="G46" s="408"/>
      <c r="H46" s="551"/>
      <c r="I46" s="634"/>
      <c r="J46" s="408"/>
      <c r="K46" s="408"/>
      <c r="L46" s="634"/>
      <c r="M46" s="438"/>
      <c r="N46" s="408"/>
      <c r="O46" s="634"/>
    </row>
    <row r="47" spans="1:15">
      <c r="A47" s="600" t="s">
        <v>584</v>
      </c>
      <c r="B47" s="636" t="s">
        <v>587</v>
      </c>
      <c r="C47" s="634"/>
      <c r="D47" s="408"/>
      <c r="E47" s="632"/>
      <c r="F47" s="634"/>
      <c r="G47" s="408"/>
      <c r="H47" s="551"/>
      <c r="I47" s="634"/>
      <c r="J47" s="408"/>
      <c r="K47" s="408"/>
      <c r="L47" s="634"/>
      <c r="M47" s="438"/>
      <c r="N47" s="408"/>
      <c r="O47" s="634"/>
    </row>
    <row r="48" spans="1:15" ht="30">
      <c r="A48" s="600" t="s">
        <v>628</v>
      </c>
      <c r="B48" s="599" t="s">
        <v>631</v>
      </c>
      <c r="C48" s="634"/>
      <c r="D48" s="408"/>
      <c r="E48" s="632"/>
      <c r="F48" s="634"/>
      <c r="G48" s="408"/>
      <c r="H48" s="551"/>
      <c r="I48" s="634"/>
      <c r="J48" s="408"/>
      <c r="K48" s="408"/>
      <c r="L48" s="634"/>
      <c r="M48" s="438"/>
      <c r="N48" s="408"/>
      <c r="O48" s="634"/>
    </row>
    <row r="49" spans="1:15">
      <c r="A49" s="600" t="s">
        <v>638</v>
      </c>
      <c r="B49" s="599" t="s">
        <v>640</v>
      </c>
      <c r="C49" s="634"/>
      <c r="D49" s="408"/>
      <c r="E49" s="632"/>
      <c r="F49" s="634"/>
      <c r="G49" s="408"/>
      <c r="H49" s="551"/>
      <c r="I49" s="634"/>
      <c r="J49" s="408"/>
      <c r="K49" s="408"/>
      <c r="L49" s="634"/>
      <c r="M49" s="438"/>
      <c r="N49" s="408"/>
      <c r="O49" s="634"/>
    </row>
    <row r="50" spans="1:15" ht="30">
      <c r="A50" s="600" t="s">
        <v>647</v>
      </c>
      <c r="B50" s="599" t="s">
        <v>649</v>
      </c>
      <c r="C50" s="634"/>
      <c r="D50" s="408"/>
      <c r="E50" s="632"/>
      <c r="F50" s="634"/>
      <c r="G50" s="408"/>
      <c r="H50" s="551"/>
      <c r="I50" s="634"/>
      <c r="J50" s="408"/>
      <c r="K50" s="408"/>
      <c r="L50" s="634"/>
      <c r="M50" s="438"/>
      <c r="N50" s="408"/>
      <c r="O50" s="634"/>
    </row>
    <row r="51" spans="1:15">
      <c r="A51" s="600" t="s">
        <v>657</v>
      </c>
      <c r="B51" s="599" t="s">
        <v>659</v>
      </c>
      <c r="C51" s="634"/>
      <c r="D51" s="408"/>
      <c r="E51" s="632"/>
      <c r="F51" s="634"/>
      <c r="G51" s="408"/>
      <c r="H51" s="551"/>
      <c r="I51" s="634"/>
      <c r="J51" s="408"/>
      <c r="K51" s="408"/>
      <c r="L51" s="634"/>
      <c r="M51" s="438"/>
      <c r="N51" s="408"/>
      <c r="O51" s="634"/>
    </row>
    <row r="52" spans="1:15" ht="30">
      <c r="A52" s="600" t="s">
        <v>666</v>
      </c>
      <c r="B52" s="599" t="s">
        <v>668</v>
      </c>
      <c r="C52" s="634"/>
      <c r="D52" s="408"/>
      <c r="E52" s="632"/>
      <c r="F52" s="634"/>
      <c r="G52" s="408"/>
      <c r="H52" s="551"/>
      <c r="I52" s="634"/>
      <c r="J52" s="408"/>
      <c r="K52" s="408"/>
      <c r="L52" s="634"/>
      <c r="M52" s="438"/>
      <c r="N52" s="408"/>
      <c r="O52" s="634"/>
    </row>
    <row r="53" spans="1:15" ht="30">
      <c r="A53" s="360" t="s">
        <v>577</v>
      </c>
      <c r="B53" s="637" t="s">
        <v>1064</v>
      </c>
      <c r="C53" s="638"/>
      <c r="D53" s="408"/>
      <c r="E53" s="632"/>
      <c r="F53" s="638"/>
      <c r="G53" s="408"/>
      <c r="H53" s="551"/>
      <c r="I53" s="638"/>
      <c r="J53" s="408"/>
      <c r="K53" s="408"/>
      <c r="L53" s="638"/>
      <c r="M53" s="438"/>
      <c r="N53" s="408"/>
      <c r="O53" s="638"/>
    </row>
    <row r="54" spans="1:15">
      <c r="A54" s="360" t="s">
        <v>206</v>
      </c>
      <c r="B54" s="361" t="s">
        <v>1065</v>
      </c>
      <c r="C54" s="638"/>
      <c r="D54" s="408"/>
      <c r="E54" s="408"/>
      <c r="F54" s="638"/>
      <c r="G54" s="408"/>
      <c r="H54" s="551"/>
      <c r="I54" s="638"/>
      <c r="J54" s="408"/>
      <c r="K54" s="408"/>
      <c r="L54" s="638"/>
      <c r="M54" s="438"/>
      <c r="N54" s="408"/>
      <c r="O54" s="638"/>
    </row>
    <row r="55" spans="1:15">
      <c r="A55" s="362" t="s">
        <v>212</v>
      </c>
      <c r="B55" s="363" t="s">
        <v>214</v>
      </c>
      <c r="C55" s="638"/>
      <c r="D55" s="408"/>
      <c r="E55" s="408"/>
      <c r="F55" s="638"/>
      <c r="G55" s="408"/>
      <c r="H55" s="551"/>
      <c r="I55" s="638"/>
      <c r="J55" s="408"/>
      <c r="K55" s="408"/>
      <c r="L55" s="638"/>
      <c r="M55" s="438"/>
      <c r="N55" s="408"/>
      <c r="O55" s="638"/>
    </row>
    <row r="56" spans="1:15">
      <c r="A56" s="362"/>
      <c r="B56" s="363"/>
      <c r="C56" s="638"/>
      <c r="D56" s="408"/>
      <c r="E56" s="408"/>
      <c r="F56" s="638"/>
      <c r="G56" s="408"/>
      <c r="H56" s="551"/>
      <c r="I56" s="638"/>
      <c r="J56" s="408"/>
      <c r="K56" s="408"/>
      <c r="L56" s="638"/>
      <c r="M56" s="438"/>
      <c r="N56" s="408"/>
      <c r="O56" s="638"/>
    </row>
    <row r="57" spans="1:15">
      <c r="A57" s="362"/>
      <c r="B57" s="363"/>
      <c r="C57" s="638"/>
      <c r="D57" s="408"/>
      <c r="E57" s="408"/>
      <c r="F57" s="638"/>
      <c r="G57" s="408"/>
      <c r="H57" s="551"/>
      <c r="I57" s="638"/>
      <c r="J57" s="408"/>
      <c r="K57" s="408"/>
      <c r="L57" s="638"/>
      <c r="M57" s="438"/>
      <c r="N57" s="408"/>
      <c r="O57" s="638"/>
    </row>
    <row r="58" spans="1:15">
      <c r="A58" s="362"/>
      <c r="B58" s="363"/>
      <c r="C58" s="638"/>
      <c r="D58" s="408"/>
      <c r="E58" s="408"/>
      <c r="F58" s="638"/>
      <c r="G58" s="408"/>
      <c r="H58" s="551"/>
      <c r="I58" s="638"/>
      <c r="J58" s="408"/>
      <c r="K58" s="408"/>
      <c r="L58" s="638"/>
      <c r="M58" s="438"/>
      <c r="N58" s="408"/>
      <c r="O58" s="638"/>
    </row>
    <row r="59" spans="1:15">
      <c r="A59" s="362"/>
      <c r="B59" s="363"/>
      <c r="C59" s="638"/>
      <c r="D59" s="408"/>
      <c r="E59" s="408"/>
      <c r="F59" s="638"/>
      <c r="G59" s="408"/>
      <c r="H59" s="551"/>
      <c r="I59" s="638"/>
      <c r="J59" s="408"/>
      <c r="K59" s="408"/>
      <c r="L59" s="638"/>
      <c r="M59" s="438"/>
      <c r="N59" s="408"/>
      <c r="O59" s="638"/>
    </row>
    <row r="60" spans="1:15">
      <c r="A60" s="632"/>
      <c r="B60" s="363"/>
      <c r="C60" s="638"/>
      <c r="D60" s="408"/>
      <c r="E60" s="408"/>
      <c r="F60" s="638"/>
      <c r="G60" s="408"/>
      <c r="H60" s="551"/>
      <c r="I60" s="638"/>
      <c r="J60" s="408"/>
      <c r="K60" s="408"/>
      <c r="L60" s="638"/>
      <c r="M60" s="438"/>
      <c r="N60" s="408"/>
      <c r="O60" s="638"/>
    </row>
    <row r="61" spans="1:15">
      <c r="A61" s="632"/>
      <c r="B61" s="363"/>
      <c r="C61" s="638"/>
      <c r="D61" s="408"/>
      <c r="E61" s="408"/>
      <c r="F61" s="638"/>
      <c r="G61" s="408"/>
      <c r="H61" s="551"/>
      <c r="I61" s="638"/>
      <c r="J61" s="408"/>
      <c r="K61" s="408"/>
      <c r="L61" s="638"/>
      <c r="M61" s="438"/>
      <c r="N61" s="408"/>
      <c r="O61" s="638"/>
    </row>
    <row r="62" spans="1:15">
      <c r="A62" s="632"/>
      <c r="B62" s="408"/>
      <c r="C62" s="639"/>
      <c r="D62" s="408"/>
      <c r="E62" s="408"/>
      <c r="F62" s="639"/>
      <c r="G62" s="408"/>
      <c r="H62" s="551"/>
      <c r="I62" s="639"/>
      <c r="J62" s="408"/>
      <c r="K62" s="408"/>
      <c r="L62" s="639"/>
      <c r="M62" s="438"/>
      <c r="N62" s="408"/>
      <c r="O62" s="639"/>
    </row>
    <row r="63" spans="1:15">
      <c r="A63" s="632"/>
      <c r="B63" s="408"/>
      <c r="C63" s="639"/>
      <c r="D63" s="408"/>
      <c r="E63" s="408"/>
      <c r="F63" s="639"/>
      <c r="G63" s="408"/>
      <c r="H63" s="551"/>
      <c r="I63" s="639"/>
      <c r="J63" s="408"/>
      <c r="K63" s="408"/>
      <c r="L63" s="639"/>
      <c r="M63" s="438"/>
      <c r="N63" s="408"/>
      <c r="O63" s="639"/>
    </row>
    <row r="64" spans="1:15">
      <c r="A64" s="632"/>
      <c r="B64" s="408"/>
      <c r="C64" s="639"/>
      <c r="D64" s="408"/>
      <c r="E64" s="408"/>
      <c r="F64" s="639"/>
      <c r="G64" s="408"/>
      <c r="H64" s="551"/>
      <c r="I64" s="639"/>
      <c r="J64" s="408"/>
      <c r="K64" s="408"/>
      <c r="L64" s="639"/>
      <c r="M64" s="438"/>
      <c r="N64" s="408"/>
      <c r="O64" s="639"/>
    </row>
    <row r="65" spans="1:13">
      <c r="A65" s="632"/>
      <c r="B65" s="408"/>
      <c r="C65" s="639"/>
      <c r="D65" s="408"/>
      <c r="E65" s="408"/>
      <c r="F65" s="639"/>
      <c r="G65" s="408"/>
      <c r="H65" s="551"/>
      <c r="I65" s="639"/>
      <c r="J65" s="408"/>
      <c r="K65" s="408"/>
      <c r="L65" s="639"/>
      <c r="M65" s="438"/>
    </row>
    <row r="66" spans="1:13">
      <c r="A66" s="640"/>
      <c r="B66" s="408"/>
      <c r="C66" s="639"/>
      <c r="D66" s="408"/>
      <c r="E66" s="408"/>
      <c r="F66" s="639"/>
      <c r="G66" s="408"/>
      <c r="H66" s="551"/>
      <c r="I66" s="639"/>
      <c r="J66" s="408"/>
      <c r="K66" s="408"/>
      <c r="L66" s="639"/>
      <c r="M66" s="438"/>
    </row>
    <row r="67" spans="1:13">
      <c r="A67" s="640"/>
      <c r="B67" s="408"/>
      <c r="C67" s="639"/>
      <c r="D67" s="408"/>
      <c r="E67" s="408"/>
      <c r="F67" s="639"/>
      <c r="G67" s="408"/>
      <c r="H67" s="551"/>
      <c r="I67" s="639"/>
      <c r="J67" s="408"/>
      <c r="K67" s="408"/>
      <c r="L67" s="639"/>
      <c r="M67" s="438"/>
    </row>
    <row r="68" spans="1:13">
      <c r="A68" s="640"/>
      <c r="B68" s="408"/>
      <c r="C68" s="639"/>
      <c r="D68" s="408"/>
      <c r="E68" s="408"/>
      <c r="F68" s="639"/>
      <c r="G68" s="408"/>
      <c r="H68" s="551"/>
      <c r="I68" s="639"/>
      <c r="J68" s="408"/>
      <c r="K68" s="408"/>
      <c r="L68" s="639"/>
      <c r="M68" s="438"/>
    </row>
    <row r="69" spans="1:13">
      <c r="A69" s="640"/>
      <c r="B69" s="408"/>
      <c r="C69" s="639"/>
      <c r="D69" s="408"/>
      <c r="E69" s="408"/>
      <c r="F69" s="639"/>
      <c r="G69" s="408"/>
      <c r="H69" s="551"/>
      <c r="I69" s="639"/>
      <c r="J69" s="408"/>
      <c r="K69" s="408"/>
      <c r="L69" s="639"/>
      <c r="M69" s="438"/>
    </row>
    <row r="70" spans="1:13">
      <c r="A70" s="640"/>
      <c r="B70" s="408"/>
      <c r="C70" s="639"/>
      <c r="D70" s="408"/>
      <c r="E70" s="408"/>
      <c r="F70" s="639"/>
      <c r="G70" s="408"/>
      <c r="H70" s="551"/>
      <c r="I70" s="639"/>
      <c r="J70" s="408"/>
      <c r="K70" s="408"/>
      <c r="L70" s="639"/>
      <c r="M70" s="438"/>
    </row>
    <row r="71" spans="1:13">
      <c r="A71" s="640"/>
      <c r="B71" s="408"/>
      <c r="C71" s="639"/>
      <c r="D71" s="408"/>
      <c r="E71" s="408"/>
      <c r="F71" s="639"/>
      <c r="G71" s="408"/>
      <c r="H71" s="551"/>
      <c r="I71" s="639"/>
      <c r="J71" s="408"/>
      <c r="K71" s="408"/>
      <c r="L71" s="639"/>
      <c r="M71" s="438"/>
    </row>
    <row r="72" spans="1:13">
      <c r="A72" s="640"/>
      <c r="B72" s="408"/>
      <c r="C72" s="639"/>
      <c r="D72" s="408"/>
      <c r="E72" s="408"/>
      <c r="F72" s="639"/>
      <c r="G72" s="408"/>
      <c r="H72" s="551"/>
      <c r="I72" s="639"/>
      <c r="J72" s="408"/>
      <c r="K72" s="408"/>
      <c r="L72" s="639"/>
      <c r="M72" s="438"/>
    </row>
    <row r="73" spans="1:13">
      <c r="A73" s="640"/>
      <c r="B73" s="408"/>
      <c r="C73" s="639"/>
      <c r="D73" s="408"/>
      <c r="E73" s="408"/>
      <c r="F73" s="639"/>
      <c r="G73" s="408"/>
      <c r="H73" s="551"/>
      <c r="I73" s="639"/>
      <c r="J73" s="408"/>
      <c r="K73" s="408"/>
      <c r="L73" s="639"/>
      <c r="M73" s="438"/>
    </row>
    <row r="74" spans="1:13">
      <c r="A74" s="640"/>
      <c r="B74" s="408"/>
      <c r="C74" s="639"/>
      <c r="D74" s="408"/>
      <c r="E74" s="408"/>
      <c r="F74" s="639"/>
      <c r="G74" s="408"/>
      <c r="H74" s="551"/>
      <c r="I74" s="639"/>
      <c r="J74" s="408"/>
      <c r="K74" s="408"/>
      <c r="L74" s="639"/>
      <c r="M74" s="438"/>
    </row>
    <row r="75" spans="1:13">
      <c r="A75" s="640"/>
      <c r="B75" s="408"/>
      <c r="C75" s="639"/>
      <c r="D75" s="408"/>
      <c r="E75" s="408"/>
      <c r="F75" s="639"/>
      <c r="G75" s="408"/>
      <c r="H75" s="551"/>
      <c r="I75" s="639"/>
      <c r="J75" s="408"/>
      <c r="K75" s="408"/>
      <c r="L75" s="639"/>
      <c r="M75" s="438"/>
    </row>
    <row r="76" spans="1:13">
      <c r="A76" s="640"/>
      <c r="B76" s="408"/>
      <c r="C76" s="639"/>
      <c r="D76" s="408"/>
      <c r="E76" s="408"/>
      <c r="F76" s="639"/>
      <c r="G76" s="408"/>
      <c r="H76" s="551"/>
      <c r="I76" s="639"/>
      <c r="J76" s="408"/>
      <c r="K76" s="408"/>
      <c r="L76" s="639"/>
      <c r="M76" s="438"/>
    </row>
    <row r="77" spans="1:13">
      <c r="A77" s="640"/>
      <c r="B77" s="408"/>
      <c r="C77" s="639"/>
      <c r="D77" s="408"/>
      <c r="E77" s="408"/>
      <c r="F77" s="639"/>
      <c r="G77" s="408"/>
      <c r="H77" s="551"/>
      <c r="I77" s="639"/>
      <c r="J77" s="408"/>
      <c r="K77" s="408"/>
      <c r="L77" s="639"/>
      <c r="M77" s="438"/>
    </row>
    <row r="78" spans="1:13">
      <c r="A78" s="640"/>
      <c r="B78" s="408"/>
      <c r="C78" s="639"/>
      <c r="D78" s="408"/>
      <c r="E78" s="408"/>
      <c r="F78" s="639"/>
      <c r="G78" s="408"/>
      <c r="H78" s="551"/>
      <c r="I78" s="639"/>
      <c r="J78" s="408"/>
      <c r="K78" s="408"/>
      <c r="L78" s="639"/>
      <c r="M78" s="438"/>
    </row>
    <row r="79" spans="1:13">
      <c r="A79" s="640"/>
      <c r="B79" s="408"/>
      <c r="C79" s="639"/>
      <c r="D79" s="408"/>
      <c r="E79" s="408"/>
      <c r="F79" s="639"/>
      <c r="G79" s="408"/>
      <c r="H79" s="551"/>
      <c r="I79" s="639"/>
      <c r="J79" s="408"/>
      <c r="K79" s="408"/>
      <c r="L79" s="639"/>
      <c r="M79" s="438"/>
    </row>
    <row r="80" spans="1:13">
      <c r="A80" s="640"/>
      <c r="B80" s="408"/>
      <c r="C80" s="639"/>
      <c r="D80" s="408"/>
      <c r="E80" s="408"/>
      <c r="F80" s="639"/>
      <c r="G80" s="408"/>
      <c r="H80" s="551"/>
      <c r="I80" s="639"/>
      <c r="J80" s="408"/>
      <c r="K80" s="408"/>
      <c r="L80" s="639"/>
      <c r="M80" s="438"/>
    </row>
    <row r="81" spans="1:13">
      <c r="A81" s="640"/>
      <c r="B81" s="408"/>
      <c r="C81" s="639"/>
      <c r="D81" s="408"/>
      <c r="E81" s="408"/>
      <c r="F81" s="639"/>
      <c r="G81" s="408"/>
      <c r="H81" s="551"/>
      <c r="I81" s="639"/>
      <c r="J81" s="408"/>
      <c r="K81" s="408"/>
      <c r="L81" s="639"/>
      <c r="M81" s="438"/>
    </row>
    <row r="82" spans="1:13">
      <c r="A82" s="640"/>
      <c r="B82" s="408"/>
      <c r="C82" s="639"/>
      <c r="D82" s="408"/>
      <c r="E82" s="408"/>
      <c r="F82" s="639"/>
      <c r="G82" s="408"/>
      <c r="H82" s="551"/>
      <c r="I82" s="639"/>
      <c r="J82" s="408"/>
      <c r="K82" s="408"/>
      <c r="L82" s="639"/>
      <c r="M82" s="438"/>
    </row>
    <row r="83" spans="1:13">
      <c r="A83" s="640"/>
      <c r="B83" s="408"/>
      <c r="C83" s="639"/>
      <c r="D83" s="408"/>
      <c r="E83" s="408"/>
      <c r="F83" s="639"/>
      <c r="G83" s="408"/>
      <c r="H83" s="551"/>
      <c r="I83" s="639"/>
      <c r="J83" s="408"/>
      <c r="K83" s="408"/>
      <c r="L83" s="639"/>
      <c r="M83" s="438"/>
    </row>
    <row r="84" spans="1:13">
      <c r="A84" s="640"/>
      <c r="B84" s="408"/>
      <c r="C84" s="639"/>
      <c r="D84" s="408"/>
      <c r="E84" s="408"/>
      <c r="F84" s="639"/>
      <c r="G84" s="408"/>
      <c r="H84" s="551"/>
      <c r="I84" s="639"/>
      <c r="J84" s="408"/>
      <c r="K84" s="408"/>
      <c r="L84" s="639"/>
      <c r="M84" s="438"/>
    </row>
    <row r="85" spans="1:13">
      <c r="A85" s="640"/>
      <c r="B85" s="408"/>
      <c r="C85" s="639"/>
      <c r="D85" s="408"/>
      <c r="E85" s="408"/>
      <c r="F85" s="639"/>
      <c r="G85" s="408"/>
      <c r="H85" s="551"/>
      <c r="I85" s="639"/>
      <c r="J85" s="408"/>
      <c r="K85" s="408"/>
      <c r="L85" s="639"/>
      <c r="M85" s="438"/>
    </row>
    <row r="86" spans="1:13">
      <c r="A86" s="640"/>
      <c r="B86" s="408"/>
      <c r="C86" s="639"/>
      <c r="D86" s="408"/>
      <c r="E86" s="408"/>
      <c r="F86" s="639"/>
      <c r="G86" s="408"/>
      <c r="H86" s="551"/>
      <c r="I86" s="639"/>
      <c r="J86" s="408"/>
      <c r="K86" s="408"/>
      <c r="L86" s="639"/>
      <c r="M86" s="438"/>
    </row>
    <row r="87" spans="1:13">
      <c r="A87" s="640"/>
      <c r="B87" s="408"/>
      <c r="C87" s="639"/>
      <c r="D87" s="408"/>
      <c r="E87" s="408"/>
      <c r="F87" s="639"/>
      <c r="G87" s="408"/>
      <c r="H87" s="551"/>
      <c r="I87" s="639"/>
      <c r="J87" s="408"/>
      <c r="K87" s="408"/>
      <c r="L87" s="639"/>
      <c r="M87" s="438"/>
    </row>
    <row r="88" spans="1:13">
      <c r="A88" s="640"/>
      <c r="B88" s="408"/>
      <c r="C88" s="639"/>
      <c r="D88" s="408"/>
      <c r="E88" s="408"/>
      <c r="F88" s="639"/>
      <c r="G88" s="408"/>
      <c r="H88" s="551"/>
      <c r="I88" s="639"/>
      <c r="J88" s="408"/>
      <c r="K88" s="408"/>
      <c r="L88" s="639"/>
      <c r="M88" s="438"/>
    </row>
    <row r="89" spans="1:13">
      <c r="A89" s="640"/>
      <c r="B89" s="408"/>
      <c r="C89" s="639"/>
      <c r="D89" s="408"/>
      <c r="E89" s="408"/>
      <c r="F89" s="639"/>
      <c r="G89" s="408"/>
      <c r="H89" s="551"/>
      <c r="I89" s="639"/>
      <c r="J89" s="408"/>
      <c r="K89" s="408"/>
      <c r="L89" s="639"/>
      <c r="M89" s="438"/>
    </row>
    <row r="90" spans="1:13">
      <c r="A90" s="640"/>
      <c r="B90" s="408"/>
      <c r="C90" s="639"/>
      <c r="D90" s="408"/>
      <c r="E90" s="408"/>
      <c r="F90" s="639"/>
      <c r="G90" s="408"/>
      <c r="H90" s="551"/>
      <c r="I90" s="639"/>
      <c r="J90" s="408"/>
      <c r="K90" s="408"/>
      <c r="L90" s="639"/>
      <c r="M90" s="438"/>
    </row>
    <row r="91" spans="1:13">
      <c r="A91" s="640"/>
      <c r="B91" s="408"/>
      <c r="C91" s="639"/>
      <c r="D91" s="408"/>
      <c r="E91" s="408"/>
      <c r="F91" s="639"/>
      <c r="G91" s="408"/>
      <c r="H91" s="551"/>
      <c r="I91" s="639"/>
      <c r="J91" s="408"/>
      <c r="K91" s="408"/>
      <c r="L91" s="639"/>
      <c r="M91" s="438"/>
    </row>
    <row r="92" spans="1:13">
      <c r="A92" s="640"/>
      <c r="B92" s="408"/>
      <c r="C92" s="639"/>
      <c r="D92" s="408"/>
      <c r="E92" s="408"/>
      <c r="F92" s="639"/>
      <c r="G92" s="408"/>
      <c r="H92" s="551"/>
      <c r="I92" s="639"/>
      <c r="J92" s="408"/>
      <c r="K92" s="408"/>
      <c r="L92" s="639"/>
      <c r="M92" s="438"/>
    </row>
    <row r="93" spans="1:13">
      <c r="A93" s="640"/>
      <c r="B93" s="408"/>
      <c r="C93" s="639"/>
      <c r="D93" s="408"/>
      <c r="E93" s="408"/>
      <c r="F93" s="639"/>
      <c r="G93" s="408"/>
      <c r="H93" s="551"/>
      <c r="I93" s="639"/>
      <c r="J93" s="408"/>
      <c r="K93" s="408"/>
      <c r="L93" s="639"/>
      <c r="M93" s="438"/>
    </row>
    <row r="94" spans="1:13">
      <c r="A94" s="640"/>
      <c r="B94" s="408"/>
      <c r="C94" s="639"/>
      <c r="D94" s="408"/>
      <c r="E94" s="408"/>
      <c r="F94" s="639"/>
      <c r="G94" s="408"/>
      <c r="H94" s="551"/>
      <c r="I94" s="639"/>
      <c r="J94" s="408"/>
      <c r="K94" s="408"/>
      <c r="L94" s="639"/>
      <c r="M94" s="438"/>
    </row>
    <row r="95" spans="1:13">
      <c r="A95" s="640"/>
      <c r="B95" s="408"/>
      <c r="C95" s="639"/>
      <c r="D95" s="408"/>
      <c r="E95" s="408"/>
      <c r="F95" s="639"/>
      <c r="G95" s="408"/>
      <c r="H95" s="551"/>
      <c r="I95" s="639"/>
      <c r="J95" s="408"/>
      <c r="K95" s="408"/>
      <c r="L95" s="639"/>
      <c r="M95" s="438"/>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ED81C5E7FDBD4C93DBDEEC26165DDE" ma:contentTypeVersion="14" ma:contentTypeDescription="Create a new document." ma:contentTypeScope="" ma:versionID="a5206b67dbd1da9b4e2c19ed2af338ab">
  <xsd:schema xmlns:xsd="http://www.w3.org/2001/XMLSchema" xmlns:xs="http://www.w3.org/2001/XMLSchema" xmlns:p="http://schemas.microsoft.com/office/2006/metadata/properties" xmlns:ns2="9081a385-c01c-48ac-a838-6ea2c6c9cf0a" xmlns:ns3="c060ed68-af92-4cdd-bcb5-fb4ebbbbf93a" targetNamespace="http://schemas.microsoft.com/office/2006/metadata/properties" ma:root="true" ma:fieldsID="05c9b22a2c26cd3feea80eea89a27e10" ns2:_="" ns3:_="">
    <xsd:import namespace="9081a385-c01c-48ac-a838-6ea2c6c9cf0a"/>
    <xsd:import namespace="c060ed68-af92-4cdd-bcb5-fb4ebbbbf9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_Flow_SignoffStatus" minOccurs="0"/>
                <xsd:element ref="ns3:Approval_x0020_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1a385-c01c-48ac-a838-6ea2c6c9cf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da417ef-f4f1-478e-9ef5-0e1c946902e1}" ma:internalName="TaxCatchAll" ma:showField="CatchAllData" ma:web="9081a385-c01c-48ac-a838-6ea2c6c9cf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60ed68-af92-4cdd-bcb5-fb4ebbbbf9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3718347-7ac7-43d2-8bc2-3254bf33472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Approval_x0020_Date" ma:index="21" ma:displayName="Approval Date" ma:description="Date current document was approved" ma:format="DateOnly" ma:internalName="Approval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081a385-c01c-48ac-a838-6ea2c6c9cf0a">
      <UserInfo>
        <DisplayName>MICHAEL A DUVERNOIS</DisplayName>
        <AccountId>16</AccountId>
        <AccountType/>
      </UserInfo>
    </SharedWithUsers>
    <TaxCatchAll xmlns="9081a385-c01c-48ac-a838-6ea2c6c9cf0a" xsi:nil="true"/>
    <lcf76f155ced4ddcb4097134ff3c332f xmlns="c060ed68-af92-4cdd-bcb5-fb4ebbbbf93a">
      <Terms xmlns="http://schemas.microsoft.com/office/infopath/2007/PartnerControls"/>
    </lcf76f155ced4ddcb4097134ff3c332f>
    <Approval_x0020_Date xmlns="c060ed68-af92-4cdd-bcb5-fb4ebbbbf93a"/>
    <_Flow_SignoffStatus xmlns="c060ed68-af92-4cdd-bcb5-fb4ebbbbf93a" xsi:nil="true"/>
  </documentManagement>
</p:properties>
</file>

<file path=customXml/itemProps1.xml><?xml version="1.0" encoding="utf-8"?>
<ds:datastoreItem xmlns:ds="http://schemas.openxmlformats.org/officeDocument/2006/customXml" ds:itemID="{5873DD75-6A23-4BD2-956C-CE84E7D615D0}"/>
</file>

<file path=customXml/itemProps2.xml><?xml version="1.0" encoding="utf-8"?>
<ds:datastoreItem xmlns:ds="http://schemas.openxmlformats.org/officeDocument/2006/customXml" ds:itemID="{C2517F0D-D3AA-433C-8E06-01473985BAEC}"/>
</file>

<file path=customXml/itemProps3.xml><?xml version="1.0" encoding="utf-8"?>
<ds:datastoreItem xmlns:ds="http://schemas.openxmlformats.org/officeDocument/2006/customXml" ds:itemID="{68C500ED-9172-4909-B647-0EF128F19C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H</dc:creator>
  <cp:keywords/>
  <dc:description/>
  <cp:lastModifiedBy>Vivian O'Dell</cp:lastModifiedBy>
  <cp:revision/>
  <dcterms:created xsi:type="dcterms:W3CDTF">2018-08-07T14:32:52Z</dcterms:created>
  <dcterms:modified xsi:type="dcterms:W3CDTF">2022-09-27T19:06:06Z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0x01010070ED81C5E7FDBD4C93DBDEEC26165DDE</vt:lpwstr>
  </property>
  <property fmtid="{D5CDD505-2E9C-101B-9397-08002B2CF9AE}" pid="3" name="Subject Matter">
    <vt:lpwstr>19;#Quality and Safety|c65073fd-f876-4864-9da4-360ab52cfa81</vt:lpwstr>
  </property>
  <property fmtid="{D5CDD505-2E9C-101B-9397-08002B2CF9AE}" pid="4" name="AuthorIds_UIVersion_1024">
    <vt:lpwstr>12</vt:lpwstr>
  </property>
  <property fmtid="{D5CDD505-2E9C-101B-9397-08002B2CF9AE}" pid="5" name="AuthorIds_UIVersion_2560">
    <vt:lpwstr>12</vt:lpwstr>
  </property>
  <property fmtid="{D5CDD505-2E9C-101B-9397-08002B2CF9AE}" pid="6" name="AuthorIds_UIVersion_3584">
    <vt:lpwstr>61</vt:lpwstr>
  </property>
  <property fmtid="{D5CDD505-2E9C-101B-9397-08002B2CF9AE}" pid="7" name="AuthorIds_UIVersion_4608">
    <vt:lpwstr>61</vt:lpwstr>
  </property>
  <property fmtid="{D5CDD505-2E9C-101B-9397-08002B2CF9AE}" pid="8" name="AuthorIds_UIVersion_5632">
    <vt:lpwstr>61</vt:lpwstr>
  </property>
  <property fmtid="{D5CDD505-2E9C-101B-9397-08002B2CF9AE}" pid="9" name="AuthorIds_UIVersion_6656">
    <vt:lpwstr>61</vt:lpwstr>
  </property>
  <property fmtid="{D5CDD505-2E9C-101B-9397-08002B2CF9AE}" pid="10" name="AuthorIds_UIVersion_7168">
    <vt:lpwstr>61</vt:lpwstr>
  </property>
  <property fmtid="{D5CDD505-2E9C-101B-9397-08002B2CF9AE}" pid="11" name="AuthorIds_UIVersion_7680">
    <vt:lpwstr>61</vt:lpwstr>
  </property>
  <property fmtid="{D5CDD505-2E9C-101B-9397-08002B2CF9AE}" pid="12" name="AuthorIds_UIVersion_8192">
    <vt:lpwstr>61</vt:lpwstr>
  </property>
  <property fmtid="{D5CDD505-2E9C-101B-9397-08002B2CF9AE}" pid="13" name="AuthorIds_UIVersion_8704">
    <vt:lpwstr>61</vt:lpwstr>
  </property>
  <property fmtid="{D5CDD505-2E9C-101B-9397-08002B2CF9AE}" pid="14" name="AuthorIds_UIVersion_1536">
    <vt:lpwstr>61</vt:lpwstr>
  </property>
  <property fmtid="{D5CDD505-2E9C-101B-9397-08002B2CF9AE}" pid="15" name="l007e04deddf409dba1f78a15428ac66">
    <vt:lpwstr>Quality and Safety|c65073fd-f876-4864-9da4-360ab52cfa81</vt:lpwstr>
  </property>
  <property fmtid="{D5CDD505-2E9C-101B-9397-08002B2CF9AE}" pid="16" name="TaxCatchAll">
    <vt:lpwstr>19;#</vt:lpwstr>
  </property>
  <property fmtid="{D5CDD505-2E9C-101B-9397-08002B2CF9AE}" pid="17" name="AuthorIds_UIVersion_5120">
    <vt:lpwstr>61</vt:lpwstr>
  </property>
  <property fmtid="{D5CDD505-2E9C-101B-9397-08002B2CF9AE}" pid="18" name="AuthorIds_UIVersion_512">
    <vt:lpwstr>61</vt:lpwstr>
  </property>
  <property fmtid="{D5CDD505-2E9C-101B-9397-08002B2CF9AE}" pid="19" name="AuthorIds_UIVersion_4096">
    <vt:lpwstr>34</vt:lpwstr>
  </property>
  <property fmtid="{D5CDD505-2E9C-101B-9397-08002B2CF9AE}" pid="20" name="AuthorIds_UIVersion_6144">
    <vt:lpwstr>25</vt:lpwstr>
  </property>
  <property fmtid="{D5CDD505-2E9C-101B-9397-08002B2CF9AE}" pid="21" name="Content Category">
    <vt:lpwstr>Record - Review</vt:lpwstr>
  </property>
  <property fmtid="{D5CDD505-2E9C-101B-9397-08002B2CF9AE}" pid="22" name="Core?">
    <vt:bool>false</vt:bool>
  </property>
  <property fmtid="{D5CDD505-2E9C-101B-9397-08002B2CF9AE}" pid="23" name="Meeting">
    <vt:lpwstr>None</vt:lpwstr>
  </property>
  <property fmtid="{D5CDD505-2E9C-101B-9397-08002B2CF9AE}" pid="24" name="Origin">
    <vt:lpwstr>Internal</vt:lpwstr>
  </property>
  <property fmtid="{D5CDD505-2E9C-101B-9397-08002B2CF9AE}" pid="25" name="L2 New">
    <vt:lpwstr>2</vt:lpwstr>
  </property>
  <property fmtid="{D5CDD505-2E9C-101B-9397-08002B2CF9AE}" pid="26" name="L4">
    <vt:lpwstr>None</vt:lpwstr>
  </property>
  <property fmtid="{D5CDD505-2E9C-101B-9397-08002B2CF9AE}" pid="27" name="Reviews">
    <vt:lpwstr>;#None;#</vt:lpwstr>
  </property>
  <property fmtid="{D5CDD505-2E9C-101B-9397-08002B2CF9AE}" pid="28" name="Config. Item Name">
    <vt:lpwstr>Risk Register</vt:lpwstr>
  </property>
  <property fmtid="{D5CDD505-2E9C-101B-9397-08002B2CF9AE}" pid="29" name="MediaServiceImageTags">
    <vt:lpwstr/>
  </property>
</Properties>
</file>