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Mercier\Desktop\"/>
    </mc:Choice>
  </mc:AlternateContent>
  <xr:revisionPtr revIDLastSave="0" documentId="13_ncr:1_{54F8CF23-8786-47CD-9A82-ABF5D7C99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0 Form" sheetId="2" r:id="rId1"/>
    <sheet name="Data" sheetId="1" r:id="rId2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Pal_Workbook_GUID" hidden="1">"G2T74UUGFZQHBAEQGRQTQ6LA"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2" l="1"/>
  <c r="E80" i="2"/>
  <c r="E78" i="2"/>
  <c r="AO82" i="2" l="1"/>
  <c r="AO84" i="2" s="1"/>
  <c r="AN82" i="2"/>
  <c r="AM82" i="2"/>
  <c r="AL82" i="2"/>
  <c r="AK82" i="2"/>
  <c r="AK84" i="2" s="1"/>
  <c r="AJ82" i="2"/>
  <c r="AJ84" i="2" s="1"/>
  <c r="AI82" i="2"/>
  <c r="AH82" i="2"/>
  <c r="AG82" i="2"/>
  <c r="AG84" i="2" s="1"/>
  <c r="AF82" i="2"/>
  <c r="AE82" i="2"/>
  <c r="AD82" i="2"/>
  <c r="AC82" i="2"/>
  <c r="AC84" i="2" s="1"/>
  <c r="AB82" i="2"/>
  <c r="AB84" i="2" s="1"/>
  <c r="AA82" i="2"/>
  <c r="Z82" i="2"/>
  <c r="Y82" i="2"/>
  <c r="Y84" i="2" s="1"/>
  <c r="X82" i="2"/>
  <c r="W82" i="2"/>
  <c r="V82" i="2"/>
  <c r="U82" i="2"/>
  <c r="U84" i="2" s="1"/>
  <c r="T82" i="2"/>
  <c r="T84" i="2" s="1"/>
  <c r="S82" i="2"/>
  <c r="R82" i="2"/>
  <c r="Q82" i="2"/>
  <c r="Q84" i="2" s="1"/>
  <c r="P82" i="2"/>
  <c r="O82" i="2"/>
  <c r="N82" i="2"/>
  <c r="M82" i="2"/>
  <c r="M84" i="2" s="1"/>
  <c r="L82" i="2"/>
  <c r="K82" i="2"/>
  <c r="J82" i="2"/>
  <c r="I82" i="2"/>
  <c r="I84" i="2" s="1"/>
  <c r="H82" i="2"/>
  <c r="G82" i="2"/>
  <c r="F82" i="2"/>
  <c r="F84" i="2" s="1"/>
  <c r="E36" i="2"/>
  <c r="AO36" i="2"/>
  <c r="AN36" i="2"/>
  <c r="AM36" i="2"/>
  <c r="AL36" i="2"/>
  <c r="AK36" i="2"/>
  <c r="AJ36" i="2"/>
  <c r="AI36" i="2"/>
  <c r="AH36" i="2"/>
  <c r="AH80" i="2" s="1"/>
  <c r="AG36" i="2"/>
  <c r="AF36" i="2"/>
  <c r="AE36" i="2"/>
  <c r="AD36" i="2"/>
  <c r="AC36" i="2"/>
  <c r="AB36" i="2"/>
  <c r="AA36" i="2"/>
  <c r="Z36" i="2"/>
  <c r="Z80" i="2" s="1"/>
  <c r="Y36" i="2"/>
  <c r="X36" i="2"/>
  <c r="W36" i="2"/>
  <c r="V36" i="2"/>
  <c r="U36" i="2"/>
  <c r="T36" i="2"/>
  <c r="S36" i="2"/>
  <c r="R36" i="2"/>
  <c r="R80" i="2" s="1"/>
  <c r="Q36" i="2"/>
  <c r="P36" i="2"/>
  <c r="O36" i="2"/>
  <c r="N36" i="2"/>
  <c r="M36" i="2"/>
  <c r="L36" i="2"/>
  <c r="K36" i="2"/>
  <c r="J36" i="2"/>
  <c r="J80" i="2" s="1"/>
  <c r="I36" i="2"/>
  <c r="H36" i="2"/>
  <c r="G36" i="2"/>
  <c r="AO80" i="2"/>
  <c r="AN80" i="2"/>
  <c r="AM80" i="2"/>
  <c r="AL80" i="2"/>
  <c r="AK80" i="2"/>
  <c r="AJ80" i="2"/>
  <c r="AI80" i="2"/>
  <c r="AG80" i="2"/>
  <c r="AF80" i="2"/>
  <c r="AE80" i="2"/>
  <c r="AD80" i="2"/>
  <c r="AC80" i="2"/>
  <c r="AB80" i="2"/>
  <c r="AA80" i="2"/>
  <c r="Y80" i="2"/>
  <c r="X80" i="2"/>
  <c r="W80" i="2"/>
  <c r="V80" i="2"/>
  <c r="U80" i="2"/>
  <c r="T80" i="2"/>
  <c r="S80" i="2"/>
  <c r="Q80" i="2"/>
  <c r="P80" i="2"/>
  <c r="O80" i="2"/>
  <c r="N80" i="2"/>
  <c r="M80" i="2"/>
  <c r="L80" i="2"/>
  <c r="K80" i="2"/>
  <c r="I80" i="2"/>
  <c r="H80" i="2"/>
  <c r="G80" i="2"/>
  <c r="F80" i="2"/>
  <c r="E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E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F41" i="2" s="1"/>
  <c r="E85" i="2"/>
  <c r="AN84" i="2"/>
  <c r="AM84" i="2"/>
  <c r="AL84" i="2"/>
  <c r="AI84" i="2"/>
  <c r="AH84" i="2"/>
  <c r="AF84" i="2"/>
  <c r="AE84" i="2"/>
  <c r="AD84" i="2"/>
  <c r="AA84" i="2"/>
  <c r="Z84" i="2"/>
  <c r="X84" i="2"/>
  <c r="W84" i="2"/>
  <c r="V84" i="2"/>
  <c r="S84" i="2"/>
  <c r="R84" i="2"/>
  <c r="P84" i="2"/>
  <c r="O84" i="2"/>
  <c r="N84" i="2"/>
  <c r="L84" i="2"/>
  <c r="K84" i="2"/>
  <c r="J84" i="2"/>
  <c r="H84" i="2"/>
  <c r="G84" i="2"/>
  <c r="E76" i="2"/>
  <c r="E75" i="2"/>
  <c r="E74" i="2"/>
  <c r="F72" i="2"/>
  <c r="E70" i="2"/>
  <c r="E69" i="2"/>
  <c r="E68" i="2"/>
  <c r="E67" i="2"/>
  <c r="E65" i="2"/>
  <c r="E63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 s="1"/>
  <c r="E60" i="2"/>
  <c r="E59" i="2"/>
  <c r="E58" i="2"/>
  <c r="E57" i="2"/>
  <c r="E56" i="2"/>
  <c r="F53" i="2"/>
  <c r="E51" i="2"/>
  <c r="E50" i="2"/>
  <c r="E49" i="2"/>
  <c r="E48" i="2"/>
  <c r="E47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E45" i="2" s="1"/>
  <c r="V45" i="2"/>
  <c r="U45" i="2"/>
  <c r="E43" i="2"/>
  <c r="F36" i="2"/>
  <c r="E33" i="2"/>
  <c r="E32" i="2"/>
  <c r="E29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 s="1"/>
  <c r="E82" i="1"/>
  <c r="E68" i="1"/>
  <c r="E69" i="1"/>
  <c r="E70" i="1"/>
  <c r="E67" i="1"/>
  <c r="E47" i="1"/>
  <c r="E39" i="1"/>
  <c r="E38" i="1"/>
  <c r="E32" i="1"/>
  <c r="E82" i="2" l="1"/>
  <c r="E87" i="2" s="1"/>
  <c r="Y87" i="2"/>
  <c r="R87" i="2"/>
  <c r="I87" i="2"/>
  <c r="Q87" i="2"/>
  <c r="AA87" i="2"/>
  <c r="AI87" i="2"/>
  <c r="U87" i="2"/>
  <c r="AC87" i="2"/>
  <c r="M87" i="2"/>
  <c r="V87" i="2"/>
  <c r="AD87" i="2"/>
  <c r="AL87" i="2"/>
  <c r="L87" i="2"/>
  <c r="T87" i="2"/>
  <c r="AB87" i="2"/>
  <c r="AJ87" i="2"/>
  <c r="AK87" i="2"/>
  <c r="E39" i="2"/>
  <c r="X87" i="2"/>
  <c r="AN87" i="2"/>
  <c r="K87" i="2"/>
  <c r="N87" i="2"/>
  <c r="G87" i="2"/>
  <c r="O87" i="2"/>
  <c r="W87" i="2"/>
  <c r="AE87" i="2"/>
  <c r="AM87" i="2"/>
  <c r="H87" i="2"/>
  <c r="P87" i="2"/>
  <c r="AG87" i="2"/>
  <c r="AO87" i="2"/>
  <c r="J87" i="2"/>
  <c r="Z87" i="2"/>
  <c r="AH87" i="2"/>
  <c r="F87" i="2"/>
  <c r="E38" i="2"/>
  <c r="S87" i="2"/>
  <c r="AF87" i="2"/>
  <c r="E83" i="1"/>
  <c r="E73" i="1"/>
  <c r="E72" i="1"/>
  <c r="K36" i="1"/>
  <c r="F27" i="1"/>
  <c r="E48" i="1"/>
  <c r="E41" i="1" l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9" i="1" l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R87" i="1" s="1"/>
  <c r="Q84" i="1"/>
  <c r="P84" i="1"/>
  <c r="O84" i="1"/>
  <c r="N84" i="1"/>
  <c r="M84" i="1"/>
  <c r="L84" i="1"/>
  <c r="K84" i="1"/>
  <c r="J84" i="1"/>
  <c r="I84" i="1"/>
  <c r="H84" i="1"/>
  <c r="G84" i="1"/>
  <c r="F84" i="1"/>
  <c r="G72" i="1" l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2" i="1"/>
  <c r="G62" i="1"/>
  <c r="H62" i="1"/>
  <c r="I62" i="1"/>
  <c r="J62" i="1"/>
  <c r="K62" i="1"/>
  <c r="L62" i="1"/>
  <c r="F62" i="1"/>
  <c r="G53" i="1"/>
  <c r="H53" i="1"/>
  <c r="I53" i="1"/>
  <c r="J53" i="1"/>
  <c r="F41" i="1"/>
  <c r="G41" i="1"/>
  <c r="H41" i="1"/>
  <c r="I41" i="1"/>
  <c r="J41" i="1"/>
  <c r="K41" i="1"/>
  <c r="L41" i="1"/>
  <c r="M41" i="1"/>
  <c r="N41" i="1"/>
  <c r="G80" i="1" l="1"/>
  <c r="G87" i="1" s="1"/>
  <c r="J80" i="1"/>
  <c r="J87" i="1" s="1"/>
  <c r="H80" i="1"/>
  <c r="H87" i="1" s="1"/>
  <c r="I80" i="1"/>
  <c r="I87" i="1" s="1"/>
  <c r="E85" i="1" l="1"/>
  <c r="E78" i="1"/>
  <c r="E74" i="1"/>
  <c r="E75" i="1"/>
  <c r="E76" i="1"/>
  <c r="E65" i="1"/>
  <c r="E63" i="1"/>
  <c r="E57" i="1"/>
  <c r="E58" i="1"/>
  <c r="E59" i="1"/>
  <c r="E60" i="1"/>
  <c r="E56" i="1"/>
  <c r="E51" i="1"/>
  <c r="E50" i="1"/>
  <c r="E49" i="1"/>
  <c r="E43" i="1"/>
  <c r="E33" i="1"/>
  <c r="E36" i="1" s="1"/>
  <c r="AF45" i="1"/>
  <c r="AG45" i="1"/>
  <c r="AH45" i="1"/>
  <c r="AI45" i="1"/>
  <c r="AJ45" i="1"/>
  <c r="AK45" i="1"/>
  <c r="AL45" i="1"/>
  <c r="AM45" i="1"/>
  <c r="AN45" i="1"/>
  <c r="AO45" i="1"/>
  <c r="AF36" i="1"/>
  <c r="AG36" i="1"/>
  <c r="AH36" i="1"/>
  <c r="AI36" i="1"/>
  <c r="AJ36" i="1"/>
  <c r="AK36" i="1"/>
  <c r="AL36" i="1"/>
  <c r="AM36" i="1"/>
  <c r="AN36" i="1"/>
  <c r="AO36" i="1"/>
  <c r="AF41" i="1"/>
  <c r="AG41" i="1"/>
  <c r="AH41" i="1"/>
  <c r="AI41" i="1"/>
  <c r="AJ41" i="1"/>
  <c r="AK41" i="1"/>
  <c r="AL41" i="1"/>
  <c r="AM41" i="1"/>
  <c r="AN41" i="1"/>
  <c r="AO41" i="1"/>
  <c r="AF53" i="1"/>
  <c r="AG53" i="1"/>
  <c r="AH53" i="1"/>
  <c r="AI53" i="1"/>
  <c r="AJ53" i="1"/>
  <c r="AK53" i="1"/>
  <c r="AL53" i="1"/>
  <c r="AM53" i="1"/>
  <c r="AN53" i="1"/>
  <c r="AO53" i="1"/>
  <c r="AF62" i="1"/>
  <c r="AG62" i="1"/>
  <c r="AH62" i="1"/>
  <c r="AI62" i="1"/>
  <c r="AJ62" i="1"/>
  <c r="AK62" i="1"/>
  <c r="AL62" i="1"/>
  <c r="AM62" i="1"/>
  <c r="AN62" i="1"/>
  <c r="AO62" i="1"/>
  <c r="AA45" i="1"/>
  <c r="AB45" i="1"/>
  <c r="AC45" i="1"/>
  <c r="AD45" i="1"/>
  <c r="AE45" i="1"/>
  <c r="Z62" i="1"/>
  <c r="AA62" i="1"/>
  <c r="AB62" i="1"/>
  <c r="AC62" i="1"/>
  <c r="AD62" i="1"/>
  <c r="AE62" i="1"/>
  <c r="Z45" i="1"/>
  <c r="Z53" i="1"/>
  <c r="AA53" i="1"/>
  <c r="AB53" i="1"/>
  <c r="AC53" i="1"/>
  <c r="AD53" i="1"/>
  <c r="AE53" i="1"/>
  <c r="Z41" i="1"/>
  <c r="AA41" i="1"/>
  <c r="AB41" i="1"/>
  <c r="AC41" i="1"/>
  <c r="AD41" i="1"/>
  <c r="AE41" i="1"/>
  <c r="Z36" i="1"/>
  <c r="AA36" i="1"/>
  <c r="AB36" i="1"/>
  <c r="AC36" i="1"/>
  <c r="AD36" i="1"/>
  <c r="AE36" i="1"/>
  <c r="U62" i="1"/>
  <c r="V62" i="1"/>
  <c r="W62" i="1"/>
  <c r="X62" i="1"/>
  <c r="Y62" i="1"/>
  <c r="U36" i="1"/>
  <c r="V36" i="1"/>
  <c r="W36" i="1"/>
  <c r="X36" i="1"/>
  <c r="Y36" i="1"/>
  <c r="U41" i="1"/>
  <c r="V41" i="1"/>
  <c r="W41" i="1"/>
  <c r="X41" i="1"/>
  <c r="Y41" i="1"/>
  <c r="V45" i="1"/>
  <c r="W45" i="1"/>
  <c r="X45" i="1"/>
  <c r="Y45" i="1"/>
  <c r="U45" i="1"/>
  <c r="U53" i="1"/>
  <c r="V53" i="1"/>
  <c r="W53" i="1"/>
  <c r="X53" i="1"/>
  <c r="Y53" i="1"/>
  <c r="N36" i="1"/>
  <c r="L36" i="1"/>
  <c r="M36" i="1"/>
  <c r="O36" i="1"/>
  <c r="P36" i="1"/>
  <c r="Q36" i="1"/>
  <c r="S36" i="1"/>
  <c r="T36" i="1"/>
  <c r="O41" i="1"/>
  <c r="P41" i="1"/>
  <c r="Q41" i="1"/>
  <c r="S41" i="1"/>
  <c r="T41" i="1"/>
  <c r="M62" i="1"/>
  <c r="N62" i="1"/>
  <c r="O62" i="1"/>
  <c r="P62" i="1"/>
  <c r="Q62" i="1"/>
  <c r="S62" i="1"/>
  <c r="T62" i="1"/>
  <c r="L53" i="1"/>
  <c r="M53" i="1"/>
  <c r="N53" i="1"/>
  <c r="O53" i="1"/>
  <c r="P53" i="1"/>
  <c r="Q53" i="1"/>
  <c r="S53" i="1"/>
  <c r="T53" i="1"/>
  <c r="K53" i="1"/>
  <c r="F36" i="1"/>
  <c r="F53" i="1"/>
  <c r="E53" i="1" l="1"/>
  <c r="F80" i="1"/>
  <c r="F87" i="1" s="1"/>
  <c r="K80" i="1"/>
  <c r="K87" i="1" s="1"/>
  <c r="E45" i="1"/>
  <c r="E62" i="1"/>
  <c r="E27" i="1"/>
  <c r="AO80" i="1"/>
  <c r="AO87" i="1" s="1"/>
  <c r="AG80" i="1"/>
  <c r="AG87" i="1" s="1"/>
  <c r="AJ80" i="1"/>
  <c r="AJ87" i="1" s="1"/>
  <c r="AL80" i="1"/>
  <c r="AL87" i="1" s="1"/>
  <c r="AB80" i="1"/>
  <c r="AB87" i="1" s="1"/>
  <c r="AK80" i="1"/>
  <c r="AK87" i="1" s="1"/>
  <c r="AA80" i="1"/>
  <c r="AA87" i="1" s="1"/>
  <c r="AM80" i="1"/>
  <c r="AM87" i="1" s="1"/>
  <c r="Z80" i="1"/>
  <c r="Z87" i="1" s="1"/>
  <c r="AH80" i="1"/>
  <c r="AH87" i="1" s="1"/>
  <c r="AI80" i="1"/>
  <c r="AI87" i="1" s="1"/>
  <c r="U80" i="1"/>
  <c r="U87" i="1" s="1"/>
  <c r="AC80" i="1"/>
  <c r="AC87" i="1" s="1"/>
  <c r="AN80" i="1"/>
  <c r="AN87" i="1" s="1"/>
  <c r="AF80" i="1"/>
  <c r="AF87" i="1" s="1"/>
  <c r="AD80" i="1"/>
  <c r="AD87" i="1" s="1"/>
  <c r="AE80" i="1"/>
  <c r="AE87" i="1" s="1"/>
  <c r="P80" i="1"/>
  <c r="P87" i="1" s="1"/>
  <c r="X80" i="1"/>
  <c r="X87" i="1" s="1"/>
  <c r="W80" i="1"/>
  <c r="W87" i="1" s="1"/>
  <c r="Y80" i="1"/>
  <c r="Y87" i="1" s="1"/>
  <c r="V80" i="1"/>
  <c r="V87" i="1" s="1"/>
  <c r="T80" i="1"/>
  <c r="T87" i="1" s="1"/>
  <c r="O80" i="1"/>
  <c r="O87" i="1" s="1"/>
  <c r="N80" i="1"/>
  <c r="N87" i="1" s="1"/>
  <c r="M80" i="1"/>
  <c r="M87" i="1" s="1"/>
  <c r="Q80" i="1"/>
  <c r="Q87" i="1" s="1"/>
  <c r="L80" i="1"/>
  <c r="L87" i="1" s="1"/>
  <c r="S80" i="1"/>
  <c r="S87" i="1" s="1"/>
  <c r="E80" i="1" l="1"/>
  <c r="E84" i="1" s="1"/>
  <c r="E87" i="1" l="1"/>
</calcChain>
</file>

<file path=xl/sharedStrings.xml><?xml version="1.0" encoding="utf-8"?>
<sst xmlns="http://schemas.openxmlformats.org/spreadsheetml/2006/main" count="322" uniqueCount="150">
  <si>
    <t>Budget Justification Table</t>
  </si>
  <si>
    <t>Expense Description</t>
  </si>
  <si>
    <t>Senior Personnel</t>
  </si>
  <si>
    <t>A</t>
  </si>
  <si>
    <t xml:space="preserve"> </t>
  </si>
  <si>
    <t>Title</t>
  </si>
  <si>
    <t>Last Name</t>
  </si>
  <si>
    <t>Cal. Mo.</t>
  </si>
  <si>
    <t>1.2 Drilling and Installation</t>
  </si>
  <si>
    <t>1.3 Deep Ice Sensor Modules</t>
  </si>
  <si>
    <t>1.4 Comm/Power/Timing</t>
  </si>
  <si>
    <t>B.</t>
  </si>
  <si>
    <t>Other Personnel</t>
  </si>
  <si>
    <t>Total Salaries and Wages</t>
  </si>
  <si>
    <t>Fringe Benefits</t>
  </si>
  <si>
    <t>Equipment</t>
  </si>
  <si>
    <t>Descrip.</t>
  </si>
  <si>
    <t>Qty</t>
  </si>
  <si>
    <t>Unit Cost</t>
  </si>
  <si>
    <t>Travel</t>
  </si>
  <si>
    <t>Domestic</t>
  </si>
  <si>
    <t>Foreign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</si>
  <si>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</si>
  <si>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</si>
  <si>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</si>
  <si>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</si>
  <si>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</si>
  <si>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</si>
  <si>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</si>
  <si>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Computers/Office</t>
  </si>
  <si>
    <t>Software/licenses</t>
  </si>
  <si>
    <t>Other categories</t>
  </si>
  <si>
    <t>And other cats…</t>
  </si>
  <si>
    <t>Subtotal - Materials and Supplies</t>
  </si>
  <si>
    <t>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</si>
  <si>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</si>
  <si>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</si>
  <si>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</si>
  <si>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</si>
  <si>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</si>
  <si>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</si>
  <si>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</si>
  <si>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Subawards</t>
  </si>
  <si>
    <t>Subtotal - Subawards</t>
  </si>
  <si>
    <t>Other</t>
  </si>
  <si>
    <t>Leases</t>
  </si>
  <si>
    <t>Maint/Repair</t>
  </si>
  <si>
    <t>Shipping/Postage</t>
  </si>
  <si>
    <t>Subtotal - Other</t>
  </si>
  <si>
    <t>Indirect Costs</t>
  </si>
  <si>
    <t>Office OH</t>
  </si>
  <si>
    <t>Other OH categories</t>
  </si>
  <si>
    <t>Subtotal - Indirect Costs</t>
  </si>
  <si>
    <t>Total - Direct and Indirect</t>
  </si>
  <si>
    <t>C.</t>
  </si>
  <si>
    <t>D.</t>
  </si>
  <si>
    <t>E.</t>
  </si>
  <si>
    <t>F.</t>
  </si>
  <si>
    <t>G.</t>
  </si>
  <si>
    <t>G.1</t>
  </si>
  <si>
    <t>G.2</t>
  </si>
  <si>
    <t>G.3</t>
  </si>
  <si>
    <t>Computer Services</t>
  </si>
  <si>
    <t>Subotal Computer Services</t>
  </si>
  <si>
    <t>G.4</t>
  </si>
  <si>
    <t>G.5</t>
  </si>
  <si>
    <t>G.6</t>
  </si>
  <si>
    <t>H</t>
  </si>
  <si>
    <t>Total - Direct Costs</t>
  </si>
  <si>
    <t>I.</t>
  </si>
  <si>
    <t>J.</t>
  </si>
  <si>
    <t>Principal Investigator</t>
  </si>
  <si>
    <t>Hanson</t>
  </si>
  <si>
    <t>Project Manager</t>
  </si>
  <si>
    <t>Feyzi</t>
  </si>
  <si>
    <t>Project Controls Manager</t>
  </si>
  <si>
    <t>Project Controls Analyst</t>
  </si>
  <si>
    <t>Quality and Safety</t>
  </si>
  <si>
    <t>Zernick</t>
  </si>
  <si>
    <t>Project Engineer</t>
  </si>
  <si>
    <t>DuVernois</t>
  </si>
  <si>
    <t>Logistics Manager</t>
  </si>
  <si>
    <t>Tosi</t>
  </si>
  <si>
    <t>PSU</t>
  </si>
  <si>
    <t>UA</t>
  </si>
  <si>
    <t>UMD</t>
  </si>
  <si>
    <t>Implementation Manager</t>
  </si>
  <si>
    <t>McEwen</t>
  </si>
  <si>
    <t>Capitalized Labor</t>
  </si>
  <si>
    <t>1.3.1 mDOM</t>
  </si>
  <si>
    <t>1.3.2 D-Egg</t>
  </si>
  <si>
    <t>1.3.3 PDOM</t>
  </si>
  <si>
    <t>1.3.4 Ice Comms Module</t>
  </si>
  <si>
    <t>1.3.5 Special Devices</t>
  </si>
  <si>
    <t>Wendt</t>
  </si>
  <si>
    <t>Engineer / Technician</t>
  </si>
  <si>
    <t>MSU</t>
  </si>
  <si>
    <t>1.4.1 Downhole Cables</t>
  </si>
  <si>
    <t>1.4.2 Surface Cables</t>
  </si>
  <si>
    <t>1.4.3 FieldHub</t>
  </si>
  <si>
    <t>1.4.4 CPT Central Infrastructure</t>
  </si>
  <si>
    <t>1.4.5 Northern Test System</t>
  </si>
  <si>
    <t xml:space="preserve">Engineer  </t>
  </si>
  <si>
    <t>Kelley</t>
  </si>
  <si>
    <t>1.5 Characterization and Calibration System</t>
  </si>
  <si>
    <t>1.5.3 Array Calibration</t>
  </si>
  <si>
    <t>1.5.4 Calibration Management and Organization</t>
  </si>
  <si>
    <t>1.5.1 Module Calibration</t>
  </si>
  <si>
    <t>1.5.2 Calibration Assemblies</t>
  </si>
  <si>
    <t>Braun</t>
  </si>
  <si>
    <t>Auer</t>
  </si>
  <si>
    <t>1.6 IceCube Data Systems Integration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</si>
  <si>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</si>
  <si>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</si>
  <si>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</si>
  <si>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</si>
  <si>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</si>
  <si>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</si>
  <si>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1.1 Project Office</t>
  </si>
  <si>
    <t>Capital Eqipment</t>
  </si>
  <si>
    <t>View Itemized Table</t>
  </si>
  <si>
    <t>1.1.1 Project Management</t>
  </si>
  <si>
    <t>Weber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</si>
  <si>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</si>
  <si>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</si>
  <si>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</si>
  <si>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</si>
  <si>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</si>
  <si>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</si>
  <si>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</si>
  <si>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</si>
  <si>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</si>
  <si>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</si>
  <si>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</si>
  <si>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</si>
  <si>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</si>
  <si>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</si>
  <si>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1.4.6 CPT Management (PY4 onward)</t>
  </si>
  <si>
    <t>Controls</t>
  </si>
  <si>
    <t>Finance</t>
  </si>
  <si>
    <t>S. Griffin</t>
  </si>
  <si>
    <t>Total Yr 5</t>
  </si>
  <si>
    <t>Sandstrom</t>
  </si>
  <si>
    <t>Senior Scientist</t>
  </si>
  <si>
    <t>Scientist</t>
  </si>
  <si>
    <t>Year 6 Budget</t>
  </si>
  <si>
    <t>,53</t>
  </si>
  <si>
    <t>Indirect</t>
  </si>
  <si>
    <t>Other - Contingency</t>
  </si>
  <si>
    <t>Other OH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</si>
</sst>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0" xfId="0" applyNumberFormat="1" applyFont="1" applyFill="1" applyAlignment="1">
      <alignment horizontal="left"/>
    </xf>
    <xf numFmtId="6" fontId="1" fillId="2" borderId="0" xfId="0" applyNumberFormat="1" applyFont="1" applyFill="1"/>
    <xf numFmtId="164" fontId="0" fillId="0" borderId="0" xfId="0" applyNumberFormat="1"/>
    <xf numFmtId="0" fontId="0" fillId="0" borderId="0" xfId="0" applyFont="1"/>
    <xf numFmtId="164" fontId="0" fillId="0" borderId="1" xfId="0" applyNumberFormat="1" applyBorder="1"/>
    <xf numFmtId="44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3" fillId="0" borderId="4" xfId="1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8" xfId="0" applyNumberFormat="1" applyBorder="1"/>
    <xf numFmtId="44" fontId="0" fillId="0" borderId="0" xfId="1" applyFont="1" applyBorder="1"/>
    <xf numFmtId="44" fontId="0" fillId="0" borderId="8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4" fontId="0" fillId="3" borderId="4" xfId="1" applyFont="1" applyFill="1" applyBorder="1"/>
    <xf numFmtId="164" fontId="0" fillId="3" borderId="4" xfId="0" applyNumberFormat="1" applyFill="1" applyBorder="1"/>
    <xf numFmtId="0" fontId="0" fillId="3" borderId="0" xfId="0" applyFill="1" applyBorder="1"/>
    <xf numFmtId="0" fontId="0" fillId="3" borderId="8" xfId="0" applyFill="1" applyBorder="1"/>
    <xf numFmtId="164" fontId="0" fillId="0" borderId="0" xfId="0" applyNumberFormat="1" applyBorder="1"/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8" xfId="0" applyFill="1" applyBorder="1"/>
    <xf numFmtId="164" fontId="0" fillId="3" borderId="0" xfId="0" applyNumberFormat="1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44" fontId="0" fillId="5" borderId="4" xfId="1" applyFont="1" applyFill="1" applyBorder="1"/>
    <xf numFmtId="164" fontId="0" fillId="5" borderId="4" xfId="0" applyNumberFormat="1" applyFill="1" applyBorder="1"/>
    <xf numFmtId="165" fontId="0" fillId="0" borderId="0" xfId="0" applyNumberFormat="1" applyBorder="1"/>
    <xf numFmtId="164" fontId="0" fillId="0" borderId="0" xfId="0" applyNumberForma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44" fontId="0" fillId="3" borderId="0" xfId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7" borderId="22" xfId="0" applyFont="1" applyFill="1" applyBorder="1"/>
    <xf numFmtId="0" fontId="1" fillId="2" borderId="11" xfId="0" applyFont="1" applyFill="1" applyBorder="1"/>
    <xf numFmtId="164" fontId="0" fillId="7" borderId="11" xfId="0" applyNumberFormat="1" applyFill="1" applyBorder="1"/>
    <xf numFmtId="0" fontId="0" fillId="7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0" fillId="0" borderId="4" xfId="0" applyNumberFormat="1" applyFont="1" applyBorder="1"/>
    <xf numFmtId="0" fontId="1" fillId="2" borderId="27" xfId="0" applyFont="1" applyFill="1" applyBorder="1"/>
    <xf numFmtId="0" fontId="1" fillId="2" borderId="28" xfId="0" applyFont="1" applyFill="1" applyBorder="1"/>
    <xf numFmtId="164" fontId="4" fillId="0" borderId="29" xfId="0" applyNumberFormat="1" applyFont="1" applyBorder="1"/>
    <xf numFmtId="0" fontId="0" fillId="3" borderId="4" xfId="0" applyFill="1" applyBorder="1"/>
    <xf numFmtId="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/>
    <xf numFmtId="164" fontId="6" fillId="7" borderId="11" xfId="0" applyNumberFormat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0" borderId="8" xfId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0" fillId="7" borderId="11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" xfId="0" applyFont="1" applyBorder="1"/>
    <xf numFmtId="44" fontId="3" fillId="0" borderId="0" xfId="1" applyFont="1" applyBorder="1"/>
    <xf numFmtId="44" fontId="3" fillId="0" borderId="8" xfId="1" applyFont="1" applyBorder="1"/>
    <xf numFmtId="44" fontId="3" fillId="0" borderId="4" xfId="1" applyFont="1" applyBorder="1"/>
    <xf numFmtId="44" fontId="3" fillId="0" borderId="1" xfId="1" applyFont="1" applyBorder="1"/>
    <xf numFmtId="0" fontId="0" fillId="6" borderId="12" xfId="0" applyFont="1" applyFill="1" applyBorder="1"/>
    <xf numFmtId="44" fontId="3" fillId="6" borderId="11" xfId="1" applyFont="1" applyFill="1" applyBorder="1"/>
    <xf numFmtId="44" fontId="3" fillId="6" borderId="0" xfId="1" applyFont="1" applyFill="1" applyBorder="1"/>
    <xf numFmtId="44" fontId="3" fillId="6" borderId="8" xfId="1" applyFont="1" applyFill="1" applyBorder="1"/>
    <xf numFmtId="44" fontId="3" fillId="6" borderId="4" xfId="1" applyFont="1" applyFill="1" applyBorder="1"/>
    <xf numFmtId="44" fontId="3" fillId="6" borderId="1" xfId="1" applyFont="1" applyFill="1" applyBorder="1"/>
    <xf numFmtId="164" fontId="0" fillId="0" borderId="0" xfId="0" applyNumberFormat="1" applyFont="1" applyBorder="1"/>
    <xf numFmtId="44" fontId="3" fillId="0" borderId="4" xfId="1" applyFont="1" applyFill="1" applyBorder="1"/>
    <xf numFmtId="44" fontId="3" fillId="0" borderId="0" xfId="1" applyFont="1" applyFill="1" applyBorder="1"/>
    <xf numFmtId="164" fontId="0" fillId="0" borderId="8" xfId="0" applyNumberFormat="1" applyFont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164" fontId="6" fillId="0" borderId="8" xfId="1" applyNumberFormat="1" applyFont="1" applyBorder="1"/>
    <xf numFmtId="2" fontId="6" fillId="0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Fill="1" applyBorder="1"/>
    <xf numFmtId="44" fontId="6" fillId="0" borderId="1" xfId="1" applyFont="1" applyBorder="1"/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5" borderId="1" xfId="1" applyNumberFormat="1" applyFont="1" applyFill="1" applyBorder="1"/>
    <xf numFmtId="164" fontId="6" fillId="5" borderId="1" xfId="1" applyNumberFormat="1" applyFont="1" applyFill="1" applyBorder="1"/>
    <xf numFmtId="164" fontId="6" fillId="3" borderId="8" xfId="1" applyNumberFormat="1" applyFont="1" applyFill="1" applyBorder="1"/>
    <xf numFmtId="164" fontId="6" fillId="3" borderId="0" xfId="1" applyNumberFormat="1" applyFont="1" applyFill="1" applyBorder="1"/>
    <xf numFmtId="164" fontId="6" fillId="5" borderId="8" xfId="1" applyNumberFormat="1" applyFont="1" applyFill="1" applyBorder="1"/>
    <xf numFmtId="164" fontId="6" fillId="3" borderId="1" xfId="1" applyNumberFormat="1" applyFont="1" applyFill="1" applyBorder="1"/>
    <xf numFmtId="44" fontId="6" fillId="0" borderId="24" xfId="1" applyFont="1" applyBorder="1"/>
    <xf numFmtId="44" fontId="6" fillId="0" borderId="23" xfId="1" applyFont="1" applyBorder="1"/>
    <xf numFmtId="164" fontId="6" fillId="0" borderId="30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13" xfId="2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5" fillId="0" borderId="0" xfId="2" applyAlignment="1">
      <alignment horizontal="center" vertical="top"/>
    </xf>
    <xf numFmtId="0" fontId="5" fillId="0" borderId="8" xfId="2" applyBorder="1" applyAlignment="1">
      <alignment horizontal="center" vertical="top"/>
    </xf>
    <xf numFmtId="44" fontId="0" fillId="0" borderId="21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5" fillId="0" borderId="18" xfId="2" applyFill="1" applyBorder="1" applyAlignment="1">
      <alignment horizontal="center"/>
    </xf>
    <xf numFmtId="0" fontId="5" fillId="0" borderId="19" xfId="2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6A14-F26F-4620-99D6-4CF6066B2268}">
  <dimension ref="A1:AO151"/>
  <sheetViews>
    <sheetView tabSelected="1" topLeftCell="A52" zoomScale="90" zoomScaleNormal="90" workbookViewId="0">
      <selection activeCell="C89" sqref="C89:E91"/>
    </sheetView>
  </sheetViews>
  <sheetFormatPr defaultRowHeight="15" x14ac:dyDescent="0.25"/>
  <cols>
    <col min="2" max="2" width="27.5703125" customWidth="1"/>
    <col min="3" max="3" width="14.140625" customWidth="1"/>
    <col min="4" max="4" width="11.42578125" bestFit="1" customWidth="1"/>
    <col min="5" max="5" width="14.140625" customWidth="1"/>
    <col min="6" max="10" width="14.42578125" customWidth="1"/>
    <col min="11" max="11" width="15.85546875" customWidth="1"/>
    <col min="12" max="13" width="12.85546875" customWidth="1"/>
    <col min="14" max="14" width="15.140625" customWidth="1"/>
    <col min="15" max="17" width="12.85546875" customWidth="1"/>
    <col min="18" max="18" width="11.28515625" customWidth="1"/>
    <col min="19" max="25" width="12.85546875" customWidth="1"/>
    <col min="26" max="31" width="13.5703125" customWidth="1"/>
    <col min="32" max="35" width="15.140625" customWidth="1"/>
    <col min="36" max="41" width="14.5703125" customWidth="1"/>
  </cols>
  <sheetData>
    <row r="1" spans="1:41" ht="15.75" thickBot="1" x14ac:dyDescent="0.3">
      <c r="A1" s="81" t="s">
        <v>0</v>
      </c>
      <c r="C1" t="s">
        <v>145</v>
      </c>
    </row>
    <row r="2" spans="1:41" ht="49.5" customHeight="1" x14ac:dyDescent="0.25">
      <c r="F2" s="157" t="s">
        <v>118</v>
      </c>
      <c r="G2" s="157"/>
      <c r="H2" s="157"/>
      <c r="I2" s="157"/>
      <c r="J2" s="157"/>
      <c r="K2" s="158" t="s">
        <v>8</v>
      </c>
      <c r="L2" s="158"/>
      <c r="M2" s="158"/>
      <c r="N2" s="158"/>
      <c r="O2" s="158"/>
      <c r="P2" s="158"/>
      <c r="Q2" s="158"/>
      <c r="R2" s="158"/>
      <c r="S2" s="158"/>
      <c r="T2" s="158"/>
      <c r="U2" s="159" t="s">
        <v>9</v>
      </c>
      <c r="V2" s="160"/>
      <c r="W2" s="160"/>
      <c r="X2" s="160"/>
      <c r="Y2" s="161"/>
      <c r="Z2" s="160" t="s">
        <v>10</v>
      </c>
      <c r="AA2" s="160"/>
      <c r="AB2" s="160"/>
      <c r="AC2" s="160"/>
      <c r="AD2" s="160"/>
      <c r="AE2" s="160"/>
      <c r="AF2" s="162" t="s">
        <v>104</v>
      </c>
      <c r="AG2" s="163"/>
      <c r="AH2" s="163"/>
      <c r="AI2" s="164"/>
      <c r="AJ2" s="162" t="s">
        <v>111</v>
      </c>
      <c r="AK2" s="163"/>
      <c r="AL2" s="163"/>
      <c r="AM2" s="163"/>
      <c r="AN2" s="163"/>
      <c r="AO2" s="164"/>
    </row>
    <row r="3" spans="1:41" ht="82.5" customHeight="1" thickBot="1" x14ac:dyDescent="0.3">
      <c r="F3" s="87" t="s">
        <v>121</v>
      </c>
      <c r="G3" s="82" t="s">
        <v>123</v>
      </c>
      <c r="H3" s="82" t="s">
        <v>124</v>
      </c>
      <c r="I3" s="82" t="s">
        <v>125</v>
      </c>
      <c r="J3" s="88" t="s">
        <v>126</v>
      </c>
      <c r="K3" s="60" t="s">
        <v>127</v>
      </c>
      <c r="L3" s="61" t="s">
        <v>128</v>
      </c>
      <c r="M3" s="61" t="s">
        <v>129</v>
      </c>
      <c r="N3" s="61" t="s">
        <v>130</v>
      </c>
      <c r="O3" s="61" t="s">
        <v>131</v>
      </c>
      <c r="P3" s="61" t="s">
        <v>132</v>
      </c>
      <c r="Q3" s="61" t="s">
        <v>133</v>
      </c>
      <c r="R3" s="61" t="s">
        <v>134</v>
      </c>
      <c r="S3" s="61" t="s">
        <v>135</v>
      </c>
      <c r="T3" s="62" t="s">
        <v>136</v>
      </c>
      <c r="U3" s="34" t="s">
        <v>89</v>
      </c>
      <c r="V3" s="35" t="s">
        <v>90</v>
      </c>
      <c r="W3" s="35" t="s">
        <v>91</v>
      </c>
      <c r="X3" s="35" t="s">
        <v>92</v>
      </c>
      <c r="Y3" s="77" t="s">
        <v>93</v>
      </c>
      <c r="Z3" s="61" t="s">
        <v>97</v>
      </c>
      <c r="AA3" s="61" t="s">
        <v>98</v>
      </c>
      <c r="AB3" s="61" t="s">
        <v>99</v>
      </c>
      <c r="AC3" s="61" t="s">
        <v>100</v>
      </c>
      <c r="AD3" s="61" t="s">
        <v>101</v>
      </c>
      <c r="AE3" s="61" t="s">
        <v>137</v>
      </c>
      <c r="AF3" s="60" t="s">
        <v>107</v>
      </c>
      <c r="AG3" s="61" t="s">
        <v>108</v>
      </c>
      <c r="AH3" s="61" t="s">
        <v>105</v>
      </c>
      <c r="AI3" s="62" t="s">
        <v>106</v>
      </c>
      <c r="AJ3" s="60" t="s">
        <v>112</v>
      </c>
      <c r="AK3" s="61" t="s">
        <v>113</v>
      </c>
      <c r="AL3" s="75" t="s">
        <v>114</v>
      </c>
      <c r="AM3" s="75" t="s">
        <v>115</v>
      </c>
      <c r="AN3" s="75" t="s">
        <v>116</v>
      </c>
      <c r="AO3" s="76" t="s">
        <v>117</v>
      </c>
    </row>
    <row r="4" spans="1:41" x14ac:dyDescent="0.25">
      <c r="B4" s="2" t="s">
        <v>1</v>
      </c>
      <c r="C4" s="2"/>
      <c r="D4" s="2"/>
      <c r="E4" s="83" t="s">
        <v>141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25">
      <c r="A5" s="22" t="s">
        <v>3</v>
      </c>
      <c r="B5" s="4" t="s">
        <v>2</v>
      </c>
      <c r="C5" s="23" t="s">
        <v>4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25">
      <c r="A6" s="25" t="s">
        <v>4</v>
      </c>
      <c r="B6" s="3" t="s">
        <v>5</v>
      </c>
      <c r="C6" s="3" t="s">
        <v>6</v>
      </c>
      <c r="D6" s="3" t="s">
        <v>7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25">
      <c r="A7" s="25" t="s">
        <v>4</v>
      </c>
      <c r="B7" s="25" t="s">
        <v>71</v>
      </c>
      <c r="C7" t="s">
        <v>72</v>
      </c>
      <c r="D7" s="136">
        <v>0.96</v>
      </c>
      <c r="E7" s="112">
        <v>18932.579063999998</v>
      </c>
      <c r="F7" s="89">
        <v>18932.579063999998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25">
      <c r="B8" s="25" t="s">
        <v>73</v>
      </c>
      <c r="C8" t="s">
        <v>74</v>
      </c>
      <c r="D8" s="136">
        <v>6.333333333333333</v>
      </c>
      <c r="E8" s="112">
        <v>97146.335474999752</v>
      </c>
      <c r="F8" s="89">
        <v>97146.335474999752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25">
      <c r="C9"/>
      <c r="D9" s="137" t="s">
        <v>4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25">
      <c r="A10" s="25" t="s">
        <v>11</v>
      </c>
      <c r="B10" s="2" t="s">
        <v>12</v>
      </c>
      <c r="C10"/>
      <c r="D10" s="137" t="s">
        <v>4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25">
      <c r="B11" s="25" t="s">
        <v>75</v>
      </c>
      <c r="C11" t="s">
        <v>139</v>
      </c>
      <c r="D11" s="136">
        <v>4.8</v>
      </c>
      <c r="E11" s="112">
        <v>33808.176899999999</v>
      </c>
      <c r="F11" s="89">
        <v>0</v>
      </c>
      <c r="G11" s="118">
        <v>33808.176899999999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25">
      <c r="B12" s="25" t="s">
        <v>76</v>
      </c>
      <c r="C12" t="s">
        <v>138</v>
      </c>
      <c r="D12" s="136">
        <v>6</v>
      </c>
      <c r="E12" s="112">
        <v>58319.105152500117</v>
      </c>
      <c r="F12" s="89">
        <v>0</v>
      </c>
      <c r="G12" s="118">
        <v>58319.105152500117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25">
      <c r="B13" s="25" t="s">
        <v>77</v>
      </c>
      <c r="C13" t="s">
        <v>78</v>
      </c>
      <c r="D13" s="136">
        <v>9.52</v>
      </c>
      <c r="E13" s="112">
        <v>82622.801802150178</v>
      </c>
      <c r="F13" s="89">
        <v>0</v>
      </c>
      <c r="G13" s="118">
        <v>0</v>
      </c>
      <c r="H13" s="118">
        <v>67915.827465750175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14706.974336399999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25">
      <c r="B14" s="25" t="s">
        <v>79</v>
      </c>
      <c r="C14" t="s">
        <v>80</v>
      </c>
      <c r="D14" s="136">
        <v>6</v>
      </c>
      <c r="E14" s="112">
        <v>69494.585850000003</v>
      </c>
      <c r="F14" s="89">
        <v>0</v>
      </c>
      <c r="G14" s="118">
        <v>0</v>
      </c>
      <c r="H14" s="118">
        <v>0</v>
      </c>
      <c r="I14" s="118">
        <v>0</v>
      </c>
      <c r="J14" s="119">
        <v>69494.585850000003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25">
      <c r="B15" s="25" t="s">
        <v>79</v>
      </c>
      <c r="C15" t="s">
        <v>142</v>
      </c>
      <c r="D15" s="136">
        <v>6</v>
      </c>
      <c r="E15" s="112">
        <v>61042.541625000238</v>
      </c>
      <c r="F15" s="89">
        <v>0</v>
      </c>
      <c r="G15" s="118">
        <v>0</v>
      </c>
      <c r="H15" s="118">
        <v>0</v>
      </c>
      <c r="I15" s="118">
        <v>0</v>
      </c>
      <c r="J15" s="119">
        <v>61042.541625000238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25">
      <c r="B16" s="25" t="s">
        <v>81</v>
      </c>
      <c r="C16" t="s">
        <v>82</v>
      </c>
      <c r="D16" s="136">
        <v>6</v>
      </c>
      <c r="E16" s="112">
        <v>44138.453174999995</v>
      </c>
      <c r="F16" s="89">
        <v>0</v>
      </c>
      <c r="G16" s="118">
        <v>0</v>
      </c>
      <c r="H16" s="118">
        <v>0</v>
      </c>
      <c r="I16" s="118">
        <v>8827.690634999999</v>
      </c>
      <c r="J16" s="119">
        <v>0</v>
      </c>
      <c r="K16" s="120">
        <v>35310.762539999996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0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25">
      <c r="B17" s="25" t="s">
        <v>86</v>
      </c>
      <c r="C17" t="s">
        <v>87</v>
      </c>
      <c r="D17" s="136">
        <v>12</v>
      </c>
      <c r="E17" s="112">
        <v>114572.15504999999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114572.15504999999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25">
      <c r="B18" s="25" t="s">
        <v>95</v>
      </c>
      <c r="C18" t="s">
        <v>94</v>
      </c>
      <c r="D18" s="136">
        <v>2.75</v>
      </c>
      <c r="E18" s="112">
        <v>27977.831578125002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27977.831578125002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25">
      <c r="B19" s="25" t="s">
        <v>95</v>
      </c>
      <c r="C19" t="s">
        <v>122</v>
      </c>
      <c r="D19" s="138">
        <v>11.333333333333334</v>
      </c>
      <c r="E19" s="112">
        <v>131711.02250624998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131711.02250624998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25">
      <c r="B20" s="25" t="s">
        <v>102</v>
      </c>
      <c r="C20" t="s">
        <v>103</v>
      </c>
      <c r="D20" s="138">
        <v>2.72</v>
      </c>
      <c r="E20" s="112">
        <v>37932.774481799948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2231.3396754</v>
      </c>
      <c r="AB20" s="31">
        <v>0</v>
      </c>
      <c r="AC20" s="31">
        <v>35701.43480639995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25">
      <c r="B21" s="25" t="s">
        <v>102</v>
      </c>
      <c r="C21" t="s">
        <v>109</v>
      </c>
      <c r="D21" s="138">
        <v>0.64</v>
      </c>
      <c r="E21" s="112">
        <v>5409.3083040000001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5409.3083040000001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25">
      <c r="B22" s="25" t="s">
        <v>102</v>
      </c>
      <c r="C22" t="s">
        <v>110</v>
      </c>
      <c r="D22" s="138">
        <v>0</v>
      </c>
      <c r="E22" s="112">
        <v>0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s="25" customFormat="1" x14ac:dyDescent="0.25">
      <c r="B23" s="25" t="s">
        <v>143</v>
      </c>
      <c r="C23" t="s">
        <v>143</v>
      </c>
      <c r="D23" s="138">
        <v>1.0666666666666667</v>
      </c>
      <c r="E23" s="112">
        <v>14875.597835999999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14875.597835999999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25">
      <c r="B24" t="s">
        <v>144</v>
      </c>
      <c r="C24" t="s">
        <v>144</v>
      </c>
      <c r="D24" s="138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25">
      <c r="B25" s="95" t="s">
        <v>102</v>
      </c>
      <c r="C25" s="95" t="s">
        <v>140</v>
      </c>
      <c r="D25" s="138">
        <v>0.56000000000000005</v>
      </c>
      <c r="E25" s="112">
        <v>4119.5889630000001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4119.5889630000001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25">
      <c r="A26" s="1"/>
      <c r="B26" s="4" t="s">
        <v>13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25">
      <c r="E27" s="85">
        <f>SUM(F27:AO27)</f>
        <v>802102.85776282544</v>
      </c>
      <c r="F27" s="30">
        <f t="shared" ref="F27:AO27" si="0">SUM(F7:F25)</f>
        <v>116078.91453899976</v>
      </c>
      <c r="G27" s="37">
        <f t="shared" si="0"/>
        <v>92127.282052500115</v>
      </c>
      <c r="H27" s="37">
        <f t="shared" si="0"/>
        <v>67915.827465750175</v>
      </c>
      <c r="I27" s="37">
        <f t="shared" si="0"/>
        <v>8827.690634999999</v>
      </c>
      <c r="J27" s="38">
        <f t="shared" si="0"/>
        <v>130537.12747500025</v>
      </c>
      <c r="K27" s="26">
        <f t="shared" si="0"/>
        <v>149882.91758999997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14706.974336399999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4119.5889630000001</v>
      </c>
      <c r="Y27" s="26">
        <f t="shared" si="0"/>
        <v>0</v>
      </c>
      <c r="Z27" s="36">
        <f t="shared" si="0"/>
        <v>0</v>
      </c>
      <c r="AA27" s="26">
        <f t="shared" si="0"/>
        <v>2231.3396754</v>
      </c>
      <c r="AB27" s="26">
        <f t="shared" si="0"/>
        <v>0</v>
      </c>
      <c r="AC27" s="26">
        <f t="shared" si="0"/>
        <v>35701.43480639995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27977.831578125002</v>
      </c>
      <c r="AH27" s="26">
        <f t="shared" si="0"/>
        <v>14875.597835999999</v>
      </c>
      <c r="AI27" s="26">
        <f t="shared" si="0"/>
        <v>0</v>
      </c>
      <c r="AJ27" s="26">
        <f t="shared" si="0"/>
        <v>0</v>
      </c>
      <c r="AK27" s="26">
        <f t="shared" si="0"/>
        <v>137120.33081024999</v>
      </c>
      <c r="AL27" s="26">
        <f t="shared" si="0"/>
        <v>0</v>
      </c>
      <c r="AM27" s="26">
        <f t="shared" si="0"/>
        <v>0</v>
      </c>
      <c r="AN27" s="26">
        <f t="shared" si="0"/>
        <v>0</v>
      </c>
      <c r="AO27" s="26">
        <f t="shared" si="0"/>
        <v>0</v>
      </c>
    </row>
    <row r="28" spans="1:41" s="2" customFormat="1" x14ac:dyDescent="0.25">
      <c r="A28" s="4" t="s">
        <v>54</v>
      </c>
      <c r="B28" s="4" t="s">
        <v>14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25">
      <c r="E29" s="85">
        <f>SUM(F29:AO29)</f>
        <v>280736.00021698879</v>
      </c>
      <c r="F29" s="30">
        <v>40627.620088649914</v>
      </c>
      <c r="G29" s="30">
        <v>32244.548718375037</v>
      </c>
      <c r="H29" s="30">
        <v>23770.539613012559</v>
      </c>
      <c r="I29" s="30">
        <v>3089.6917222499997</v>
      </c>
      <c r="J29" s="30">
        <v>45687.994616250086</v>
      </c>
      <c r="K29" s="30">
        <v>52459.021156499992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5147.4410177399986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1441.8561370499999</v>
      </c>
      <c r="Y29" s="30">
        <v>0</v>
      </c>
      <c r="Z29" s="30">
        <v>0</v>
      </c>
      <c r="AA29" s="30">
        <v>780.96888638999997</v>
      </c>
      <c r="AB29" s="30">
        <v>0</v>
      </c>
      <c r="AC29" s="30">
        <v>12495.502182239979</v>
      </c>
      <c r="AD29" s="30">
        <v>0</v>
      </c>
      <c r="AE29" s="30">
        <v>0</v>
      </c>
      <c r="AF29" s="30">
        <v>0</v>
      </c>
      <c r="AG29" s="30">
        <v>9792.2410523437502</v>
      </c>
      <c r="AH29" s="30">
        <v>5206.459242599999</v>
      </c>
      <c r="AI29" s="30">
        <v>0</v>
      </c>
      <c r="AJ29" s="30">
        <v>0</v>
      </c>
      <c r="AK29" s="30">
        <v>47992.115783587498</v>
      </c>
      <c r="AL29" s="30">
        <v>0</v>
      </c>
      <c r="AM29" s="30">
        <v>0</v>
      </c>
      <c r="AN29" s="30">
        <v>0</v>
      </c>
      <c r="AO29" s="30">
        <v>0</v>
      </c>
    </row>
    <row r="30" spans="1:41" s="2" customFormat="1" x14ac:dyDescent="0.25">
      <c r="A30" s="4" t="s">
        <v>55</v>
      </c>
      <c r="B30" s="4" t="s">
        <v>15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25">
      <c r="B31" s="96" t="s">
        <v>16</v>
      </c>
      <c r="C31" s="96" t="s">
        <v>17</v>
      </c>
      <c r="D31" s="96" t="s">
        <v>18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25">
      <c r="B32" s="95" t="s">
        <v>119</v>
      </c>
      <c r="C32" s="95">
        <v>1</v>
      </c>
      <c r="D32" s="95">
        <v>1</v>
      </c>
      <c r="E32" s="102">
        <f>SUM(F32:AO32)</f>
        <v>256869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36683</v>
      </c>
      <c r="M32" s="106">
        <v>20502</v>
      </c>
      <c r="N32" s="106">
        <v>17850</v>
      </c>
      <c r="O32" s="106">
        <v>5000</v>
      </c>
      <c r="P32" s="106">
        <v>31916</v>
      </c>
      <c r="Q32" s="106">
        <v>14000</v>
      </c>
      <c r="R32" s="106">
        <v>0</v>
      </c>
      <c r="S32" s="106">
        <v>120918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9000</v>
      </c>
      <c r="AD32" s="110">
        <v>0</v>
      </c>
      <c r="AE32" s="109">
        <v>0</v>
      </c>
      <c r="AF32" s="108">
        <v>0</v>
      </c>
      <c r="AG32" s="109">
        <v>0</v>
      </c>
      <c r="AH32" s="109">
        <v>1000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25">
      <c r="B33" s="95" t="s">
        <v>88</v>
      </c>
      <c r="C33" s="95">
        <v>1</v>
      </c>
      <c r="D33" s="95">
        <v>1</v>
      </c>
      <c r="E33" s="102">
        <f>SUM(F33:AO33)</f>
        <v>1224134.2603799999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308987.95454549993</v>
      </c>
      <c r="L33" s="106">
        <v>40601.116147499997</v>
      </c>
      <c r="M33" s="106">
        <v>21453.583860000002</v>
      </c>
      <c r="N33" s="106">
        <v>134260.20078299998</v>
      </c>
      <c r="O33" s="106">
        <v>14408.126747999999</v>
      </c>
      <c r="P33" s="106">
        <v>14399.779049999999</v>
      </c>
      <c r="Q33" s="106">
        <v>21307.499144999998</v>
      </c>
      <c r="R33" s="106">
        <v>660059.43727499992</v>
      </c>
      <c r="S33" s="106">
        <v>4799.9263499999997</v>
      </c>
      <c r="T33" s="107">
        <v>0</v>
      </c>
      <c r="U33" s="103">
        <v>0</v>
      </c>
      <c r="V33" s="103">
        <v>0</v>
      </c>
      <c r="W33" s="106">
        <v>0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3856.6364760000001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" customHeight="1" x14ac:dyDescent="0.25">
      <c r="E34" s="86"/>
      <c r="F34" s="167"/>
      <c r="G34" s="168"/>
      <c r="H34" s="168"/>
      <c r="I34" s="168"/>
      <c r="J34" s="168"/>
      <c r="K34" s="169"/>
      <c r="L34" s="156"/>
      <c r="M34" s="156"/>
      <c r="N34" s="156"/>
      <c r="O34" s="156"/>
      <c r="P34" s="156"/>
      <c r="Q34" s="156"/>
      <c r="R34" s="156"/>
      <c r="S34" s="156"/>
      <c r="T34" s="156"/>
      <c r="U34" s="170" t="s">
        <v>120</v>
      </c>
      <c r="V34" s="171"/>
      <c r="W34" s="171"/>
      <c r="X34" s="171"/>
      <c r="Y34" s="169"/>
      <c r="Z34" s="156" t="s">
        <v>120</v>
      </c>
      <c r="AA34" s="156"/>
      <c r="AB34" s="156"/>
      <c r="AC34" s="156"/>
      <c r="AD34" s="156"/>
      <c r="AE34" s="156"/>
      <c r="AF34" s="156" t="s">
        <v>120</v>
      </c>
      <c r="AG34" s="156"/>
      <c r="AH34" s="156"/>
      <c r="AI34" s="156"/>
      <c r="AJ34" s="156" t="s">
        <v>120</v>
      </c>
      <c r="AK34" s="156"/>
      <c r="AL34" s="156"/>
      <c r="AM34" s="156"/>
      <c r="AN34" s="156"/>
      <c r="AO34" s="156"/>
    </row>
    <row r="35" spans="1:41" x14ac:dyDescent="0.25">
      <c r="B35" s="4" t="s">
        <v>22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25">
      <c r="E36" s="102">
        <f>SUM(F36:AO36)</f>
        <v>1481003.2603800001</v>
      </c>
      <c r="F36" s="27">
        <f>SUM(F32:F33)</f>
        <v>0</v>
      </c>
      <c r="G36" s="27">
        <f t="shared" ref="G36:AO36" si="1">SUM(G32:G33)</f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308987.95454549993</v>
      </c>
      <c r="L36" s="27">
        <f t="shared" si="1"/>
        <v>77284.116147499997</v>
      </c>
      <c r="M36" s="27">
        <f t="shared" si="1"/>
        <v>41955.583859999999</v>
      </c>
      <c r="N36" s="27">
        <f t="shared" si="1"/>
        <v>152110.20078299998</v>
      </c>
      <c r="O36" s="27">
        <f t="shared" si="1"/>
        <v>19408.126747999999</v>
      </c>
      <c r="P36" s="27">
        <f t="shared" si="1"/>
        <v>46315.779049999997</v>
      </c>
      <c r="Q36" s="27">
        <f t="shared" si="1"/>
        <v>35307.499144999994</v>
      </c>
      <c r="R36" s="27">
        <f t="shared" si="1"/>
        <v>660059.43727499992</v>
      </c>
      <c r="S36" s="27">
        <f t="shared" si="1"/>
        <v>125717.92634999999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0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9000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4856.6364759999997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</row>
    <row r="37" spans="1:41" x14ac:dyDescent="0.25">
      <c r="A37" s="4" t="s">
        <v>56</v>
      </c>
      <c r="B37" s="4" t="s">
        <v>19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25">
      <c r="B38" s="95" t="s">
        <v>20</v>
      </c>
      <c r="E38" s="102">
        <f>SUM(F38:AO38)</f>
        <v>57000</v>
      </c>
      <c r="F38" s="132">
        <f>Data!F38/(1.53)</f>
        <v>28200</v>
      </c>
      <c r="G38" s="132">
        <f>Data!G38/(1.53)</f>
        <v>0</v>
      </c>
      <c r="H38" s="132">
        <f>Data!H38/(1.53)</f>
        <v>0</v>
      </c>
      <c r="I38" s="132">
        <f>Data!I38/(1.53)</f>
        <v>0</v>
      </c>
      <c r="J38" s="132">
        <f>Data!J38/(1.53)</f>
        <v>0</v>
      </c>
      <c r="K38" s="132">
        <f>Data!K38/(1.53)</f>
        <v>12600</v>
      </c>
      <c r="L38" s="132">
        <f>Data!L38/(1.53)</f>
        <v>0</v>
      </c>
      <c r="M38" s="132">
        <f>Data!M38/(1.53)</f>
        <v>0</v>
      </c>
      <c r="N38" s="132">
        <f>Data!N38/(1.53)</f>
        <v>0</v>
      </c>
      <c r="O38" s="132">
        <f>Data!O38/(1.53)</f>
        <v>0</v>
      </c>
      <c r="P38" s="132">
        <f>Data!P38/(1.53)</f>
        <v>0</v>
      </c>
      <c r="Q38" s="132">
        <f>Data!Q38/(1.53)</f>
        <v>0</v>
      </c>
      <c r="R38" s="132">
        <f>Data!R38/(1.53)</f>
        <v>5400</v>
      </c>
      <c r="S38" s="132">
        <f>Data!S38/(1.53)</f>
        <v>1800</v>
      </c>
      <c r="T38" s="132">
        <f>Data!T38/(1.53)</f>
        <v>0</v>
      </c>
      <c r="U38" s="132">
        <f>Data!U38/(1.53)</f>
        <v>0</v>
      </c>
      <c r="V38" s="132">
        <f>Data!V38/(1.53)</f>
        <v>0</v>
      </c>
      <c r="W38" s="132">
        <f>Data!W38/(1.53)</f>
        <v>0</v>
      </c>
      <c r="X38" s="132">
        <f>Data!X38/(1.53)</f>
        <v>0</v>
      </c>
      <c r="Y38" s="132">
        <f>Data!Y38/(1.53)</f>
        <v>0</v>
      </c>
      <c r="Z38" s="132">
        <f>Data!Z38/(1.53)</f>
        <v>0</v>
      </c>
      <c r="AA38" s="132">
        <f>Data!AA38/(1.53)</f>
        <v>0</v>
      </c>
      <c r="AB38" s="132">
        <f>Data!AB38/(1.53)</f>
        <v>0</v>
      </c>
      <c r="AC38" s="132">
        <f>Data!AC38/(1.53)</f>
        <v>1800</v>
      </c>
      <c r="AD38" s="132">
        <f>Data!AD38/(1.53)</f>
        <v>0</v>
      </c>
      <c r="AE38" s="132">
        <f>Data!AE38/(1.53)</f>
        <v>0</v>
      </c>
      <c r="AF38" s="132">
        <f>Data!AF38/(1.53)</f>
        <v>0</v>
      </c>
      <c r="AG38" s="132">
        <f>Data!AG38/(1.53)</f>
        <v>0</v>
      </c>
      <c r="AH38" s="132">
        <f>Data!AH38/(1.53)</f>
        <v>1800</v>
      </c>
      <c r="AI38" s="132">
        <f>Data!AI38/(1.53)</f>
        <v>0</v>
      </c>
      <c r="AJ38" s="132">
        <f>Data!AJ38/(1.53)</f>
        <v>0</v>
      </c>
      <c r="AK38" s="132">
        <f>Data!AK38/(1.53)</f>
        <v>5400</v>
      </c>
      <c r="AL38" s="132">
        <f>Data!AL38/(1.53)</f>
        <v>0</v>
      </c>
      <c r="AM38" s="132">
        <f>Data!AM38/(1.53)</f>
        <v>0</v>
      </c>
      <c r="AN38" s="132">
        <f>Data!AN38/(1.53)</f>
        <v>0</v>
      </c>
      <c r="AO38" s="132">
        <f>Data!AO38/(1.53)</f>
        <v>0</v>
      </c>
    </row>
    <row r="39" spans="1:41" s="95" customFormat="1" x14ac:dyDescent="0.25">
      <c r="B39" s="95" t="s">
        <v>21</v>
      </c>
      <c r="E39" s="102">
        <f>SUM(F39:AO39)</f>
        <v>51600</v>
      </c>
      <c r="F39" s="132">
        <f>Data!F39/(1.53)</f>
        <v>9600</v>
      </c>
      <c r="G39" s="132">
        <f>Data!G39/(1.53)</f>
        <v>0</v>
      </c>
      <c r="H39" s="132">
        <f>Data!H39/(1.53)</f>
        <v>0</v>
      </c>
      <c r="I39" s="132">
        <f>Data!I39/(1.53)</f>
        <v>0</v>
      </c>
      <c r="J39" s="132">
        <f>Data!J39/(1.53)</f>
        <v>0</v>
      </c>
      <c r="K39" s="132">
        <f>Data!K39/(1.53)</f>
        <v>0</v>
      </c>
      <c r="L39" s="132">
        <f>Data!L39/(1.53)</f>
        <v>0</v>
      </c>
      <c r="M39" s="132">
        <f>Data!M39/(1.53)</f>
        <v>0</v>
      </c>
      <c r="N39" s="132">
        <f>Data!N39/(1.53)</f>
        <v>0</v>
      </c>
      <c r="O39" s="132">
        <f>Data!O39/(1.53)</f>
        <v>0</v>
      </c>
      <c r="P39" s="132">
        <f>Data!P39/(1.53)</f>
        <v>0</v>
      </c>
      <c r="Q39" s="132">
        <f>Data!Q39/(1.53)</f>
        <v>0</v>
      </c>
      <c r="R39" s="132">
        <f>Data!R39/(1.53)</f>
        <v>40200</v>
      </c>
      <c r="S39" s="132">
        <f>Data!S39/(1.53)</f>
        <v>0</v>
      </c>
      <c r="T39" s="132">
        <f>Data!T39/(1.53)</f>
        <v>0</v>
      </c>
      <c r="U39" s="132">
        <f>Data!U39/(1.53)</f>
        <v>0</v>
      </c>
      <c r="V39" s="132">
        <f>Data!V39/(1.53)</f>
        <v>0</v>
      </c>
      <c r="W39" s="132">
        <f>Data!W39/(1.53)</f>
        <v>0</v>
      </c>
      <c r="X39" s="132">
        <f>Data!X39/(1.53)</f>
        <v>0</v>
      </c>
      <c r="Y39" s="132">
        <f>Data!Y39/(1.53)</f>
        <v>0</v>
      </c>
      <c r="Z39" s="132">
        <f>Data!Z39/(1.53)</f>
        <v>0</v>
      </c>
      <c r="AA39" s="132">
        <f>Data!AA39/(1.53)</f>
        <v>0</v>
      </c>
      <c r="AB39" s="132">
        <f>Data!AB39/(1.53)</f>
        <v>0</v>
      </c>
      <c r="AC39" s="132">
        <f>Data!AC39/(1.53)</f>
        <v>0</v>
      </c>
      <c r="AD39" s="132">
        <f>Data!AD39/(1.53)</f>
        <v>0</v>
      </c>
      <c r="AE39" s="132">
        <f>Data!AE39/(1.53)</f>
        <v>0</v>
      </c>
      <c r="AF39" s="132">
        <f>Data!AF39/(1.53)</f>
        <v>0</v>
      </c>
      <c r="AG39" s="132">
        <f>Data!AG39/(1.53)</f>
        <v>0</v>
      </c>
      <c r="AH39" s="132">
        <f>Data!AH39/(1.53)</f>
        <v>0</v>
      </c>
      <c r="AI39" s="132">
        <f>Data!AI39/(1.53)</f>
        <v>0</v>
      </c>
      <c r="AJ39" s="132">
        <f>Data!AJ39/(1.53)</f>
        <v>1800</v>
      </c>
      <c r="AK39" s="132">
        <f>Data!AK39/(1.53)</f>
        <v>0</v>
      </c>
      <c r="AL39" s="132">
        <f>Data!AL39/(1.53)</f>
        <v>0</v>
      </c>
      <c r="AM39" s="132">
        <f>Data!AM39/(1.53)</f>
        <v>0</v>
      </c>
      <c r="AN39" s="132">
        <f>Data!AN39/(1.53)</f>
        <v>0</v>
      </c>
      <c r="AO39" s="132">
        <f>Data!AO39/(1.53)</f>
        <v>0</v>
      </c>
    </row>
    <row r="40" spans="1:41" x14ac:dyDescent="0.25">
      <c r="B40" s="4" t="s">
        <v>23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25">
      <c r="E41" s="102">
        <f>SUM(F41:AO41)</f>
        <v>108600</v>
      </c>
      <c r="F41" s="29">
        <f t="shared" ref="F41:AO41" si="2">SUM(F38:F39)</f>
        <v>37800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12600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45600</v>
      </c>
      <c r="S41" s="29">
        <f t="shared" si="2"/>
        <v>1800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1800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1800</v>
      </c>
      <c r="AI41" s="29">
        <f t="shared" si="2"/>
        <v>0</v>
      </c>
      <c r="AJ41" s="29">
        <f t="shared" si="2"/>
        <v>1800</v>
      </c>
      <c r="AK41" s="29">
        <f t="shared" si="2"/>
        <v>5400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</row>
    <row r="42" spans="1:41" x14ac:dyDescent="0.25">
      <c r="A42" s="4" t="s">
        <v>57</v>
      </c>
      <c r="B42" s="4" t="s">
        <v>24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25">
      <c r="B43" t="s">
        <v>25</v>
      </c>
      <c r="C43" t="s">
        <v>26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25">
      <c r="B44" s="4" t="s">
        <v>27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2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AO45" si="3">V43</f>
        <v>0</v>
      </c>
      <c r="W45" s="27">
        <f t="shared" si="3"/>
        <v>0</v>
      </c>
      <c r="X45" s="27">
        <f t="shared" si="3"/>
        <v>0</v>
      </c>
      <c r="Y45" s="63">
        <f t="shared" si="3"/>
        <v>0</v>
      </c>
      <c r="Z45" s="37">
        <f t="shared" si="3"/>
        <v>0</v>
      </c>
      <c r="AA45" s="27">
        <f t="shared" si="3"/>
        <v>0</v>
      </c>
      <c r="AB45" s="27">
        <f t="shared" si="3"/>
        <v>0</v>
      </c>
      <c r="AC45" s="27">
        <f t="shared" si="3"/>
        <v>0</v>
      </c>
      <c r="AD45" s="27">
        <f>AD43</f>
        <v>0</v>
      </c>
      <c r="AE45" s="27">
        <f t="shared" si="3"/>
        <v>0</v>
      </c>
      <c r="AF45" s="27">
        <f t="shared" si="3"/>
        <v>0</v>
      </c>
      <c r="AG45" s="27">
        <f t="shared" si="3"/>
        <v>0</v>
      </c>
      <c r="AH45" s="27">
        <f t="shared" si="3"/>
        <v>0</v>
      </c>
      <c r="AI45" s="63">
        <f t="shared" si="3"/>
        <v>0</v>
      </c>
      <c r="AJ45" s="27">
        <f t="shared" si="3"/>
        <v>0</v>
      </c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63">
        <f t="shared" si="3"/>
        <v>0</v>
      </c>
    </row>
    <row r="46" spans="1:41" x14ac:dyDescent="0.25">
      <c r="A46" s="4" t="s">
        <v>58</v>
      </c>
      <c r="B46" s="4" t="s">
        <v>28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25">
      <c r="B47" s="95" t="s">
        <v>34</v>
      </c>
      <c r="E47" s="102">
        <f>SUM(F47:AO47)</f>
        <v>64264</v>
      </c>
      <c r="F47" s="132">
        <f>Data!F47/(1.53)</f>
        <v>15500</v>
      </c>
      <c r="G47" s="132">
        <f>Data!G47/(1.53)</f>
        <v>0</v>
      </c>
      <c r="H47" s="132">
        <f>Data!H47/(1.53)</f>
        <v>0</v>
      </c>
      <c r="I47" s="132">
        <f>Data!I47/(1.53)</f>
        <v>0</v>
      </c>
      <c r="J47" s="132">
        <f>Data!J47/(1.53)</f>
        <v>0</v>
      </c>
      <c r="K47" s="132">
        <f>Data!K47/(1.53)</f>
        <v>6814</v>
      </c>
      <c r="L47" s="132">
        <f>Data!L47/(1.53)</f>
        <v>0</v>
      </c>
      <c r="M47" s="132">
        <f>Data!M47/(1.53)</f>
        <v>0</v>
      </c>
      <c r="N47" s="132">
        <f>Data!N47/(1.53)</f>
        <v>0</v>
      </c>
      <c r="O47" s="132">
        <f>Data!O47/(1.53)</f>
        <v>0</v>
      </c>
      <c r="P47" s="132">
        <f>Data!P47/(1.53)</f>
        <v>0</v>
      </c>
      <c r="Q47" s="132">
        <f>Data!Q47/(1.53)</f>
        <v>5000</v>
      </c>
      <c r="R47" s="132">
        <f>Data!R47/(1.53)</f>
        <v>23050</v>
      </c>
      <c r="S47" s="132">
        <f>Data!S47/(1.53)</f>
        <v>0</v>
      </c>
      <c r="T47" s="132">
        <f>Data!T47/(1.53)</f>
        <v>950</v>
      </c>
      <c r="U47" s="132">
        <f>Data!U47/(1.53)</f>
        <v>0</v>
      </c>
      <c r="V47" s="132">
        <f>Data!V47/(1.53)</f>
        <v>0</v>
      </c>
      <c r="W47" s="132">
        <f>Data!W47/(1.53)</f>
        <v>1000</v>
      </c>
      <c r="X47" s="132">
        <f>Data!X47/(1.53)</f>
        <v>0</v>
      </c>
      <c r="Y47" s="132">
        <f>Data!Y47/(1.53)</f>
        <v>0</v>
      </c>
      <c r="Z47" s="132">
        <f>Data!Z47/(1.53)</f>
        <v>0</v>
      </c>
      <c r="AA47" s="132">
        <f>Data!AA47/(1.53)</f>
        <v>1700</v>
      </c>
      <c r="AB47" s="132">
        <f>Data!AB47/(1.53)</f>
        <v>0</v>
      </c>
      <c r="AC47" s="132">
        <f>Data!AC47/(1.53)</f>
        <v>1300</v>
      </c>
      <c r="AD47" s="132">
        <f>Data!AD47/(1.53)</f>
        <v>0</v>
      </c>
      <c r="AE47" s="132">
        <f>Data!AE47/(1.53)</f>
        <v>0</v>
      </c>
      <c r="AF47" s="132">
        <f>Data!AF47/(1.53)</f>
        <v>0</v>
      </c>
      <c r="AG47" s="132">
        <f>Data!AG47/(1.53)</f>
        <v>0</v>
      </c>
      <c r="AH47" s="132">
        <f>Data!AH47/(1.53)</f>
        <v>0</v>
      </c>
      <c r="AI47" s="132">
        <f>Data!AI47/(1.53)</f>
        <v>0</v>
      </c>
      <c r="AJ47" s="132">
        <f>Data!AJ47/(1.53)</f>
        <v>950</v>
      </c>
      <c r="AK47" s="132">
        <f>Data!AK47/(1.53)</f>
        <v>7500</v>
      </c>
      <c r="AL47" s="132">
        <f>Data!AL47/(1.53)</f>
        <v>0</v>
      </c>
      <c r="AM47" s="132">
        <f>Data!AM47/(1.53)</f>
        <v>0</v>
      </c>
      <c r="AN47" s="132">
        <f>Data!AN47/(1.53)</f>
        <v>500</v>
      </c>
      <c r="AO47" s="132">
        <f>Data!AO47/(1.53)</f>
        <v>0</v>
      </c>
    </row>
    <row r="48" spans="1:41" x14ac:dyDescent="0.25">
      <c r="B48" t="s">
        <v>29</v>
      </c>
      <c r="E48" s="85">
        <f>SUM(F48:AO48)</f>
        <v>0</v>
      </c>
      <c r="F48" s="31"/>
      <c r="G48" s="40"/>
      <c r="H48" s="40"/>
      <c r="I48" s="40"/>
      <c r="J48" s="41"/>
      <c r="K48" s="29"/>
      <c r="L48" s="40"/>
      <c r="M48" s="40"/>
      <c r="N48" s="40"/>
      <c r="O48" s="40"/>
      <c r="P48" s="40"/>
      <c r="Q48" s="40"/>
      <c r="R48" s="40"/>
      <c r="S48" s="40"/>
      <c r="T48" s="41"/>
      <c r="U48" s="29"/>
      <c r="V48" s="29"/>
      <c r="W48" s="29"/>
      <c r="X48" s="29"/>
      <c r="Y48" s="64"/>
      <c r="Z48" s="40"/>
      <c r="AA48" s="29"/>
      <c r="AB48" s="29"/>
      <c r="AC48" s="29"/>
      <c r="AD48" s="29"/>
      <c r="AE48" s="29"/>
      <c r="AF48" s="29"/>
      <c r="AG48" s="29"/>
      <c r="AH48" s="29"/>
      <c r="AI48" s="64"/>
      <c r="AJ48" s="29"/>
      <c r="AK48" s="29"/>
      <c r="AL48" s="29"/>
      <c r="AM48" s="29"/>
      <c r="AN48" s="29"/>
      <c r="AO48" s="64"/>
    </row>
    <row r="49" spans="1:41" x14ac:dyDescent="0.25">
      <c r="B49" t="s">
        <v>30</v>
      </c>
      <c r="E49" s="85">
        <f>SUM(F49:AO49)</f>
        <v>0</v>
      </c>
      <c r="F49" s="31"/>
      <c r="G49" s="40"/>
      <c r="H49" s="40"/>
      <c r="I49" s="40"/>
      <c r="J49" s="41"/>
      <c r="K49" s="29"/>
      <c r="L49" s="40"/>
      <c r="M49" s="40"/>
      <c r="N49" s="40"/>
      <c r="O49" s="40"/>
      <c r="P49" s="40"/>
      <c r="Q49" s="40"/>
      <c r="R49" s="40"/>
      <c r="S49" s="40"/>
      <c r="T49" s="41"/>
      <c r="U49" s="29"/>
      <c r="V49" s="29"/>
      <c r="W49" s="29"/>
      <c r="X49" s="29"/>
      <c r="Y49" s="64"/>
      <c r="Z49" s="40"/>
      <c r="AA49" s="29"/>
      <c r="AB49" s="29"/>
      <c r="AC49" s="29"/>
      <c r="AD49" s="29"/>
      <c r="AE49" s="29"/>
      <c r="AF49" s="29"/>
      <c r="AG49" s="29"/>
      <c r="AH49" s="29"/>
      <c r="AI49" s="64"/>
      <c r="AJ49" s="29"/>
      <c r="AK49" s="29"/>
      <c r="AL49" s="29"/>
      <c r="AM49" s="29"/>
      <c r="AN49" s="29"/>
      <c r="AO49" s="64"/>
    </row>
    <row r="50" spans="1:41" x14ac:dyDescent="0.25">
      <c r="B50" t="s">
        <v>31</v>
      </c>
      <c r="E50" s="85">
        <f>SUM(F50:AO50)</f>
        <v>0</v>
      </c>
      <c r="F50" s="31"/>
      <c r="G50" s="40"/>
      <c r="H50" s="40"/>
      <c r="I50" s="40"/>
      <c r="J50" s="41"/>
      <c r="K50" s="29"/>
      <c r="L50" s="40"/>
      <c r="M50" s="40"/>
      <c r="N50" s="40"/>
      <c r="O50" s="40"/>
      <c r="P50" s="40"/>
      <c r="Q50" s="40"/>
      <c r="R50" s="40"/>
      <c r="S50" s="40"/>
      <c r="T50" s="41"/>
      <c r="U50" s="29"/>
      <c r="V50" s="29"/>
      <c r="W50" s="29"/>
      <c r="X50" s="29"/>
      <c r="Y50" s="64"/>
      <c r="Z50" s="40"/>
      <c r="AA50" s="29"/>
      <c r="AB50" s="29"/>
      <c r="AC50" s="29"/>
      <c r="AD50" s="29"/>
      <c r="AE50" s="29"/>
      <c r="AF50" s="29"/>
      <c r="AG50" s="29"/>
      <c r="AH50" s="29"/>
      <c r="AI50" s="64"/>
      <c r="AJ50" s="29"/>
      <c r="AK50" s="29"/>
      <c r="AL50" s="29"/>
      <c r="AM50" s="29"/>
      <c r="AN50" s="29"/>
      <c r="AO50" s="64"/>
    </row>
    <row r="51" spans="1:41" x14ac:dyDescent="0.25">
      <c r="B51" t="s">
        <v>32</v>
      </c>
      <c r="E51" s="85">
        <f>SUM(F51:AO51)</f>
        <v>0</v>
      </c>
      <c r="F51" s="31"/>
      <c r="G51" s="40"/>
      <c r="H51" s="40"/>
      <c r="I51" s="40"/>
      <c r="J51" s="41"/>
      <c r="K51" s="29"/>
      <c r="L51" s="40"/>
      <c r="M51" s="40"/>
      <c r="N51" s="40"/>
      <c r="O51" s="40"/>
      <c r="P51" s="40"/>
      <c r="Q51" s="40"/>
      <c r="R51" s="40"/>
      <c r="S51" s="40"/>
      <c r="T51" s="41"/>
      <c r="U51" s="29"/>
      <c r="V51" s="29"/>
      <c r="W51" s="29"/>
      <c r="X51" s="29"/>
      <c r="Y51" s="64"/>
      <c r="Z51" s="40"/>
      <c r="AA51" s="29"/>
      <c r="AB51" s="29"/>
      <c r="AC51" s="29"/>
      <c r="AD51" s="29"/>
      <c r="AE51" s="29"/>
      <c r="AF51" s="29"/>
      <c r="AG51" s="29"/>
      <c r="AH51" s="29"/>
      <c r="AI51" s="64"/>
      <c r="AJ51" s="29"/>
      <c r="AK51" s="29"/>
      <c r="AL51" s="29"/>
      <c r="AM51" s="29"/>
      <c r="AN51" s="29"/>
      <c r="AO51" s="64"/>
    </row>
    <row r="52" spans="1:41" x14ac:dyDescent="0.25">
      <c r="A52" t="s">
        <v>59</v>
      </c>
      <c r="B52" s="4" t="s">
        <v>33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25">
      <c r="E53" s="102">
        <f>SUM(F53:AO53)</f>
        <v>64264</v>
      </c>
      <c r="F53" s="30">
        <f>SUM(F47:F51)</f>
        <v>15500</v>
      </c>
      <c r="G53" s="30">
        <f t="shared" ref="G53:AO53" si="4">SUM(G47:G51)</f>
        <v>0</v>
      </c>
      <c r="H53" s="30">
        <f t="shared" si="4"/>
        <v>0</v>
      </c>
      <c r="I53" s="30">
        <f t="shared" si="4"/>
        <v>0</v>
      </c>
      <c r="J53" s="30">
        <f t="shared" si="4"/>
        <v>0</v>
      </c>
      <c r="K53" s="30">
        <f t="shared" si="4"/>
        <v>6814</v>
      </c>
      <c r="L53" s="30">
        <f t="shared" si="4"/>
        <v>0</v>
      </c>
      <c r="M53" s="30">
        <f t="shared" si="4"/>
        <v>0</v>
      </c>
      <c r="N53" s="30">
        <f t="shared" si="4"/>
        <v>0</v>
      </c>
      <c r="O53" s="30">
        <f t="shared" si="4"/>
        <v>0</v>
      </c>
      <c r="P53" s="30">
        <f t="shared" si="4"/>
        <v>0</v>
      </c>
      <c r="Q53" s="30">
        <f t="shared" si="4"/>
        <v>5000</v>
      </c>
      <c r="R53" s="30">
        <f t="shared" si="4"/>
        <v>23050</v>
      </c>
      <c r="S53" s="30">
        <f t="shared" si="4"/>
        <v>0</v>
      </c>
      <c r="T53" s="30">
        <f t="shared" si="4"/>
        <v>950</v>
      </c>
      <c r="U53" s="30">
        <f t="shared" si="4"/>
        <v>0</v>
      </c>
      <c r="V53" s="30">
        <f t="shared" si="4"/>
        <v>0</v>
      </c>
      <c r="W53" s="30">
        <f t="shared" si="4"/>
        <v>1000</v>
      </c>
      <c r="X53" s="30">
        <f t="shared" si="4"/>
        <v>0</v>
      </c>
      <c r="Y53" s="30">
        <f t="shared" si="4"/>
        <v>0</v>
      </c>
      <c r="Z53" s="30">
        <f t="shared" si="4"/>
        <v>0</v>
      </c>
      <c r="AA53" s="30">
        <f t="shared" si="4"/>
        <v>1700</v>
      </c>
      <c r="AB53" s="30">
        <f t="shared" si="4"/>
        <v>0</v>
      </c>
      <c r="AC53" s="30">
        <f t="shared" si="4"/>
        <v>1300</v>
      </c>
      <c r="AD53" s="30">
        <f t="shared" si="4"/>
        <v>0</v>
      </c>
      <c r="AE53" s="30">
        <f t="shared" si="4"/>
        <v>0</v>
      </c>
      <c r="AF53" s="30">
        <f t="shared" si="4"/>
        <v>0</v>
      </c>
      <c r="AG53" s="30">
        <f t="shared" si="4"/>
        <v>0</v>
      </c>
      <c r="AH53" s="30">
        <f t="shared" si="4"/>
        <v>0</v>
      </c>
      <c r="AI53" s="30">
        <f t="shared" si="4"/>
        <v>0</v>
      </c>
      <c r="AJ53" s="30">
        <f t="shared" si="4"/>
        <v>950</v>
      </c>
      <c r="AK53" s="30">
        <f t="shared" si="4"/>
        <v>7500</v>
      </c>
      <c r="AL53" s="30">
        <f t="shared" si="4"/>
        <v>0</v>
      </c>
      <c r="AM53" s="30">
        <f t="shared" si="4"/>
        <v>0</v>
      </c>
      <c r="AN53" s="30">
        <f t="shared" si="4"/>
        <v>500</v>
      </c>
      <c r="AO53" s="30">
        <f t="shared" si="4"/>
        <v>0</v>
      </c>
    </row>
    <row r="54" spans="1:41" x14ac:dyDescent="0.25">
      <c r="A54" t="s">
        <v>60</v>
      </c>
      <c r="B54" s="4" t="s">
        <v>35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2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25">
      <c r="B56" t="s">
        <v>36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25">
      <c r="B57" t="s">
        <v>37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25">
      <c r="B58" t="s">
        <v>38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25">
      <c r="B59" t="s">
        <v>39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25">
      <c r="B60" t="s">
        <v>40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25">
      <c r="A61" t="s">
        <v>61</v>
      </c>
      <c r="B61" s="4" t="s">
        <v>41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25">
      <c r="E62" s="85">
        <f>SUM(F62:AO62)</f>
        <v>0</v>
      </c>
      <c r="F62" s="32">
        <f>SUM(F56:F60)</f>
        <v>0</v>
      </c>
      <c r="G62" s="32">
        <f t="shared" ref="G62:AO62" si="5">SUM(G56:G60)</f>
        <v>0</v>
      </c>
      <c r="H62" s="32">
        <f t="shared" si="5"/>
        <v>0</v>
      </c>
      <c r="I62" s="32">
        <f t="shared" si="5"/>
        <v>0</v>
      </c>
      <c r="J62" s="65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/>
      <c r="S62" s="32">
        <f t="shared" si="5"/>
        <v>0</v>
      </c>
      <c r="T62" s="65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65">
        <f t="shared" si="5"/>
        <v>0</v>
      </c>
      <c r="Z62" s="58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65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65">
        <f t="shared" si="5"/>
        <v>0</v>
      </c>
    </row>
    <row r="63" spans="1:41" x14ac:dyDescent="0.25">
      <c r="B63" t="s">
        <v>62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25">
      <c r="A64" t="s">
        <v>64</v>
      </c>
      <c r="B64" s="4" t="s">
        <v>63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2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25">
      <c r="B66" t="s">
        <v>42</v>
      </c>
      <c r="C66" s="165"/>
      <c r="D66" s="166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25">
      <c r="B67" s="95" t="s">
        <v>96</v>
      </c>
      <c r="E67" s="102">
        <f>SUM(F67:AO67)</f>
        <v>112809.15596365224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54711.460222399997</v>
      </c>
      <c r="AA67" s="132">
        <v>7624.9146262407503</v>
      </c>
      <c r="AB67" s="132">
        <v>0</v>
      </c>
      <c r="AC67" s="132">
        <v>2945</v>
      </c>
      <c r="AD67" s="132">
        <v>0</v>
      </c>
      <c r="AE67" s="132">
        <v>47527.781115011501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25">
      <c r="B68" s="95" t="s">
        <v>83</v>
      </c>
      <c r="E68" s="102">
        <f t="shared" ref="E68:E72" si="6">SUM(F68:AO68)</f>
        <v>28814.684128776003</v>
      </c>
      <c r="F68" s="108">
        <v>16623.856228140001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12190.827900636001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25">
      <c r="B69" s="95" t="s">
        <v>84</v>
      </c>
      <c r="E69" s="102">
        <f t="shared" si="6"/>
        <v>161841.19144724638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134955.86717597439</v>
      </c>
      <c r="AI69" s="139">
        <v>26885.324271272002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25">
      <c r="B70" s="95" t="s">
        <v>85</v>
      </c>
      <c r="E70" s="102">
        <f t="shared" si="6"/>
        <v>68775.723406070596</v>
      </c>
      <c r="F70" s="108">
        <v>19840.0750524383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48935.648353632299</v>
      </c>
      <c r="AK70" s="103">
        <v>0</v>
      </c>
      <c r="AL70" s="103">
        <v>0</v>
      </c>
      <c r="AM70" s="103">
        <v>0</v>
      </c>
      <c r="AN70" s="103">
        <v>0</v>
      </c>
      <c r="AO70" s="139">
        <v>0</v>
      </c>
    </row>
    <row r="71" spans="1:41" x14ac:dyDescent="0.25">
      <c r="A71" t="s">
        <v>65</v>
      </c>
      <c r="B71" s="4" t="s">
        <v>43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25">
      <c r="E72" s="102">
        <f t="shared" si="6"/>
        <v>372240.75494574528</v>
      </c>
      <c r="F72" s="29">
        <f>SUM(F67:F70)</f>
        <v>36463.931280578297</v>
      </c>
      <c r="G72" s="29">
        <f t="shared" ref="G72:AO72" si="7">SUM(G67:G70)</f>
        <v>0</v>
      </c>
      <c r="H72" s="29">
        <f t="shared" si="7"/>
        <v>0</v>
      </c>
      <c r="I72" s="29">
        <f t="shared" si="7"/>
        <v>0</v>
      </c>
      <c r="J72" s="29">
        <f t="shared" si="7"/>
        <v>0</v>
      </c>
      <c r="K72" s="29">
        <f t="shared" si="7"/>
        <v>0</v>
      </c>
      <c r="L72" s="29">
        <f t="shared" si="7"/>
        <v>0</v>
      </c>
      <c r="M72" s="29">
        <f t="shared" si="7"/>
        <v>0</v>
      </c>
      <c r="N72" s="29">
        <f t="shared" si="7"/>
        <v>0</v>
      </c>
      <c r="O72" s="29">
        <f t="shared" si="7"/>
        <v>0</v>
      </c>
      <c r="P72" s="29">
        <f t="shared" si="7"/>
        <v>0</v>
      </c>
      <c r="Q72" s="29">
        <f t="shared" si="7"/>
        <v>0</v>
      </c>
      <c r="R72" s="29">
        <f t="shared" si="7"/>
        <v>0</v>
      </c>
      <c r="S72" s="29">
        <f t="shared" si="7"/>
        <v>0</v>
      </c>
      <c r="T72" s="29">
        <f t="shared" si="7"/>
        <v>0</v>
      </c>
      <c r="U72" s="29">
        <f t="shared" si="7"/>
        <v>0</v>
      </c>
      <c r="V72" s="29">
        <f t="shared" si="7"/>
        <v>0</v>
      </c>
      <c r="W72" s="29">
        <f t="shared" si="7"/>
        <v>0</v>
      </c>
      <c r="X72" s="29">
        <f t="shared" si="7"/>
        <v>0</v>
      </c>
      <c r="Y72" s="29">
        <f t="shared" si="7"/>
        <v>0</v>
      </c>
      <c r="Z72" s="29">
        <f t="shared" si="7"/>
        <v>54711.460222399997</v>
      </c>
      <c r="AA72" s="29">
        <f t="shared" si="7"/>
        <v>7624.9146262407503</v>
      </c>
      <c r="AB72" s="29">
        <f t="shared" si="7"/>
        <v>0</v>
      </c>
      <c r="AC72" s="29">
        <f t="shared" si="7"/>
        <v>2945</v>
      </c>
      <c r="AD72" s="29">
        <f t="shared" si="7"/>
        <v>0</v>
      </c>
      <c r="AE72" s="29">
        <f t="shared" si="7"/>
        <v>47527.781115011501</v>
      </c>
      <c r="AF72" s="29">
        <f t="shared" si="7"/>
        <v>0</v>
      </c>
      <c r="AG72" s="29">
        <f t="shared" si="7"/>
        <v>0</v>
      </c>
      <c r="AH72" s="29">
        <f t="shared" si="7"/>
        <v>134955.86717597439</v>
      </c>
      <c r="AI72" s="29">
        <f t="shared" si="7"/>
        <v>26885.324271272002</v>
      </c>
      <c r="AJ72" s="29">
        <f t="shared" si="7"/>
        <v>48935.648353632299</v>
      </c>
      <c r="AK72" s="29">
        <f t="shared" si="7"/>
        <v>12190.827900636001</v>
      </c>
      <c r="AL72" s="29">
        <f t="shared" si="7"/>
        <v>0</v>
      </c>
      <c r="AM72" s="29">
        <f t="shared" si="7"/>
        <v>0</v>
      </c>
      <c r="AN72" s="29">
        <f t="shared" si="7"/>
        <v>0</v>
      </c>
      <c r="AO72" s="29">
        <f t="shared" si="7"/>
        <v>0</v>
      </c>
    </row>
    <row r="73" spans="1:41" x14ac:dyDescent="0.25">
      <c r="B73" t="s">
        <v>148</v>
      </c>
      <c r="E73" s="85">
        <v>926548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25">
      <c r="B74" t="s">
        <v>45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25">
      <c r="B75" t="s">
        <v>46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25">
      <c r="B76" t="s">
        <v>47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25">
      <c r="A77" t="s">
        <v>66</v>
      </c>
      <c r="B77" s="4" t="s">
        <v>48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25">
      <c r="E78" s="85">
        <f>SUM(E73:E76)</f>
        <v>926548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25">
      <c r="A79" s="4" t="s">
        <v>67</v>
      </c>
      <c r="B79" s="4" t="s">
        <v>68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25">
      <c r="A80" s="5"/>
      <c r="B80" s="5"/>
      <c r="C80" s="5"/>
      <c r="D80" s="5"/>
      <c r="E80" s="102">
        <f>SUM(E27,E29,E36,E41,E53,E72,E78)</f>
        <v>4035494.8733055596</v>
      </c>
      <c r="F80" s="33">
        <f>SUM(F78,F72,F65,F53,F45,F41,F36,F29,F27)</f>
        <v>246470.46590822795</v>
      </c>
      <c r="G80" s="33">
        <f t="shared" ref="G80:AO80" si="8">SUM(G78,G72,G65,G53,G45,G41,G36,G29,G27)</f>
        <v>124371.83077087515</v>
      </c>
      <c r="H80" s="33">
        <f t="shared" si="8"/>
        <v>91686.367078762734</v>
      </c>
      <c r="I80" s="33">
        <f t="shared" si="8"/>
        <v>11917.382357249999</v>
      </c>
      <c r="J80" s="33">
        <f t="shared" si="8"/>
        <v>176225.12209125032</v>
      </c>
      <c r="K80" s="33">
        <f t="shared" si="8"/>
        <v>530743.89329199982</v>
      </c>
      <c r="L80" s="33">
        <f t="shared" si="8"/>
        <v>77284.116147499997</v>
      </c>
      <c r="M80" s="33">
        <f t="shared" si="8"/>
        <v>41955.583859999999</v>
      </c>
      <c r="N80" s="33">
        <f t="shared" si="8"/>
        <v>152110.20078299998</v>
      </c>
      <c r="O80" s="33">
        <f t="shared" si="8"/>
        <v>19408.126747999999</v>
      </c>
      <c r="P80" s="33">
        <f t="shared" si="8"/>
        <v>46315.779049999997</v>
      </c>
      <c r="Q80" s="33">
        <f t="shared" si="8"/>
        <v>40307.499144999994</v>
      </c>
      <c r="R80" s="33">
        <f t="shared" si="8"/>
        <v>748563.8526291399</v>
      </c>
      <c r="S80" s="33">
        <f t="shared" si="8"/>
        <v>127517.92634999999</v>
      </c>
      <c r="T80" s="33">
        <f t="shared" si="8"/>
        <v>950</v>
      </c>
      <c r="U80" s="33">
        <f t="shared" si="8"/>
        <v>0</v>
      </c>
      <c r="V80" s="33">
        <f t="shared" si="8"/>
        <v>0</v>
      </c>
      <c r="W80" s="33">
        <f t="shared" si="8"/>
        <v>1000</v>
      </c>
      <c r="X80" s="33">
        <f t="shared" si="8"/>
        <v>5561.4451000500003</v>
      </c>
      <c r="Y80" s="33">
        <f t="shared" si="8"/>
        <v>0</v>
      </c>
      <c r="Z80" s="33">
        <f t="shared" si="8"/>
        <v>54711.460222399997</v>
      </c>
      <c r="AA80" s="33">
        <f t="shared" si="8"/>
        <v>12337.22318803075</v>
      </c>
      <c r="AB80" s="33">
        <f t="shared" si="8"/>
        <v>0</v>
      </c>
      <c r="AC80" s="33">
        <f t="shared" si="8"/>
        <v>63241.936988639929</v>
      </c>
      <c r="AD80" s="33">
        <f t="shared" si="8"/>
        <v>0</v>
      </c>
      <c r="AE80" s="33">
        <f t="shared" si="8"/>
        <v>47527.781115011501</v>
      </c>
      <c r="AF80" s="33">
        <f t="shared" si="8"/>
        <v>0</v>
      </c>
      <c r="AG80" s="33">
        <f t="shared" si="8"/>
        <v>37770.072630468756</v>
      </c>
      <c r="AH80" s="33">
        <f t="shared" si="8"/>
        <v>161694.56073057436</v>
      </c>
      <c r="AI80" s="33">
        <f t="shared" si="8"/>
        <v>26885.324271272002</v>
      </c>
      <c r="AJ80" s="33">
        <f t="shared" si="8"/>
        <v>51685.648353632299</v>
      </c>
      <c r="AK80" s="33">
        <f t="shared" si="8"/>
        <v>210203.27449447347</v>
      </c>
      <c r="AL80" s="33">
        <f t="shared" si="8"/>
        <v>0</v>
      </c>
      <c r="AM80" s="33">
        <f t="shared" si="8"/>
        <v>0</v>
      </c>
      <c r="AN80" s="33">
        <f t="shared" si="8"/>
        <v>500</v>
      </c>
      <c r="AO80" s="33">
        <f t="shared" si="8"/>
        <v>0</v>
      </c>
    </row>
    <row r="81" spans="1:41" x14ac:dyDescent="0.25">
      <c r="A81" s="4" t="s">
        <v>69</v>
      </c>
      <c r="B81" s="4" t="s">
        <v>49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25">
      <c r="B82" s="95" t="s">
        <v>50</v>
      </c>
      <c r="E82" s="102">
        <f t="shared" ref="E82" si="9">SUM(F82:AO82)</f>
        <v>665522.51472930133</v>
      </c>
      <c r="F82" s="108">
        <f>(F80-F72-F36)*0.53</f>
        <v>111303.46335265432</v>
      </c>
      <c r="G82" s="108">
        <f t="shared" ref="G82:AO82" si="10">(G80-G72-G36)*0.53</f>
        <v>65917.070308563838</v>
      </c>
      <c r="H82" s="108">
        <f t="shared" si="10"/>
        <v>48593.774551744253</v>
      </c>
      <c r="I82" s="108">
        <f t="shared" si="10"/>
        <v>6316.2126493424994</v>
      </c>
      <c r="J82" s="108">
        <f t="shared" si="10"/>
        <v>93399.314708362668</v>
      </c>
      <c r="K82" s="108">
        <f t="shared" si="10"/>
        <v>117530.64753564495</v>
      </c>
      <c r="L82" s="108">
        <f t="shared" si="10"/>
        <v>0</v>
      </c>
      <c r="M82" s="108">
        <f t="shared" si="10"/>
        <v>0</v>
      </c>
      <c r="N82" s="108">
        <f t="shared" si="10"/>
        <v>0</v>
      </c>
      <c r="O82" s="108">
        <f t="shared" si="10"/>
        <v>0</v>
      </c>
      <c r="P82" s="108">
        <f t="shared" si="10"/>
        <v>0</v>
      </c>
      <c r="Q82" s="108">
        <f t="shared" si="10"/>
        <v>2650</v>
      </c>
      <c r="R82" s="108">
        <f t="shared" si="10"/>
        <v>46907.340137694198</v>
      </c>
      <c r="S82" s="108">
        <f t="shared" si="10"/>
        <v>954</v>
      </c>
      <c r="T82" s="108">
        <f t="shared" si="10"/>
        <v>503.5</v>
      </c>
      <c r="U82" s="108">
        <f t="shared" si="10"/>
        <v>0</v>
      </c>
      <c r="V82" s="108">
        <f t="shared" si="10"/>
        <v>0</v>
      </c>
      <c r="W82" s="108">
        <f t="shared" si="10"/>
        <v>530</v>
      </c>
      <c r="X82" s="108">
        <f t="shared" si="10"/>
        <v>2947.5659030265001</v>
      </c>
      <c r="Y82" s="108">
        <f t="shared" si="10"/>
        <v>0</v>
      </c>
      <c r="Z82" s="108">
        <f t="shared" si="10"/>
        <v>0</v>
      </c>
      <c r="AA82" s="108">
        <f t="shared" si="10"/>
        <v>2497.5235377487002</v>
      </c>
      <c r="AB82" s="108">
        <f t="shared" si="10"/>
        <v>0</v>
      </c>
      <c r="AC82" s="108">
        <f t="shared" si="10"/>
        <v>27187.376603979163</v>
      </c>
      <c r="AD82" s="108">
        <f t="shared" si="10"/>
        <v>0</v>
      </c>
      <c r="AE82" s="108">
        <f t="shared" si="10"/>
        <v>0</v>
      </c>
      <c r="AF82" s="108">
        <f t="shared" si="10"/>
        <v>0</v>
      </c>
      <c r="AG82" s="108">
        <f t="shared" si="10"/>
        <v>20018.138494148443</v>
      </c>
      <c r="AH82" s="108">
        <f t="shared" si="10"/>
        <v>11597.490251657986</v>
      </c>
      <c r="AI82" s="108">
        <f t="shared" si="10"/>
        <v>0</v>
      </c>
      <c r="AJ82" s="108">
        <f t="shared" si="10"/>
        <v>1457.5</v>
      </c>
      <c r="AK82" s="108">
        <f t="shared" si="10"/>
        <v>104946.59669473386</v>
      </c>
      <c r="AL82" s="108">
        <f t="shared" si="10"/>
        <v>0</v>
      </c>
      <c r="AM82" s="108">
        <f t="shared" si="10"/>
        <v>0</v>
      </c>
      <c r="AN82" s="108">
        <f t="shared" si="10"/>
        <v>265</v>
      </c>
      <c r="AO82" s="108">
        <f t="shared" si="10"/>
        <v>0</v>
      </c>
    </row>
    <row r="83" spans="1:41" x14ac:dyDescent="0.25">
      <c r="B83" t="s">
        <v>149</v>
      </c>
      <c r="E83" s="85">
        <v>180876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25">
      <c r="B84" s="5" t="s">
        <v>52</v>
      </c>
      <c r="C84" s="5"/>
      <c r="D84" s="5"/>
      <c r="E84" s="85">
        <f>E82+E83</f>
        <v>846398.51472930133</v>
      </c>
      <c r="F84" s="89">
        <f>SUM(F82:F83)</f>
        <v>111303.46335265432</v>
      </c>
      <c r="G84" s="128">
        <f t="shared" ref="G84:AO84" si="11">SUM(G82:G83)</f>
        <v>65917.070308563838</v>
      </c>
      <c r="H84" s="128">
        <f t="shared" si="11"/>
        <v>48593.774551744253</v>
      </c>
      <c r="I84" s="128">
        <f t="shared" si="11"/>
        <v>6316.2126493424994</v>
      </c>
      <c r="J84" s="131">
        <f t="shared" si="11"/>
        <v>93399.314708362668</v>
      </c>
      <c r="K84" s="43">
        <f t="shared" si="11"/>
        <v>117530.64753564495</v>
      </c>
      <c r="L84" s="43">
        <f t="shared" si="11"/>
        <v>0</v>
      </c>
      <c r="M84" s="43">
        <f t="shared" si="11"/>
        <v>0</v>
      </c>
      <c r="N84" s="43">
        <f t="shared" si="11"/>
        <v>0</v>
      </c>
      <c r="O84" s="43">
        <f t="shared" si="11"/>
        <v>0</v>
      </c>
      <c r="P84" s="43">
        <f t="shared" si="11"/>
        <v>0</v>
      </c>
      <c r="Q84" s="43">
        <f t="shared" si="11"/>
        <v>2650</v>
      </c>
      <c r="R84" s="43">
        <f t="shared" si="11"/>
        <v>46907.340137694198</v>
      </c>
      <c r="S84" s="43">
        <f t="shared" si="11"/>
        <v>954</v>
      </c>
      <c r="T84" s="72">
        <f t="shared" si="11"/>
        <v>503.5</v>
      </c>
      <c r="U84" s="57">
        <f t="shared" si="11"/>
        <v>0</v>
      </c>
      <c r="V84" s="57">
        <f t="shared" si="11"/>
        <v>0</v>
      </c>
      <c r="W84" s="57">
        <f t="shared" si="11"/>
        <v>530</v>
      </c>
      <c r="X84" s="57">
        <f t="shared" si="11"/>
        <v>2947.5659030265001</v>
      </c>
      <c r="Y84" s="69">
        <f t="shared" si="11"/>
        <v>0</v>
      </c>
      <c r="Z84" s="52">
        <f t="shared" si="11"/>
        <v>0</v>
      </c>
      <c r="AA84" s="43">
        <f t="shared" si="11"/>
        <v>2497.5235377487002</v>
      </c>
      <c r="AB84" s="43">
        <f t="shared" si="11"/>
        <v>0</v>
      </c>
      <c r="AC84" s="43">
        <f t="shared" si="11"/>
        <v>27187.376603979163</v>
      </c>
      <c r="AD84" s="43">
        <f t="shared" si="11"/>
        <v>0</v>
      </c>
      <c r="AE84" s="43">
        <f t="shared" si="11"/>
        <v>0</v>
      </c>
      <c r="AF84" s="57">
        <f t="shared" si="11"/>
        <v>0</v>
      </c>
      <c r="AG84" s="57">
        <f t="shared" si="11"/>
        <v>20018.138494148443</v>
      </c>
      <c r="AH84" s="57">
        <f t="shared" si="11"/>
        <v>11597.490251657986</v>
      </c>
      <c r="AI84" s="69">
        <f t="shared" si="11"/>
        <v>0</v>
      </c>
      <c r="AJ84" s="43">
        <f t="shared" si="11"/>
        <v>1457.5</v>
      </c>
      <c r="AK84" s="43">
        <f t="shared" si="11"/>
        <v>104946.59669473386</v>
      </c>
      <c r="AL84" s="43">
        <f t="shared" si="11"/>
        <v>0</v>
      </c>
      <c r="AM84" s="43">
        <f t="shared" si="11"/>
        <v>0</v>
      </c>
      <c r="AN84" s="43">
        <f t="shared" si="11"/>
        <v>265</v>
      </c>
      <c r="AO84" s="72">
        <f t="shared" si="11"/>
        <v>0</v>
      </c>
    </row>
    <row r="85" spans="1:41" x14ac:dyDescent="0.2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.75" thickBot="1" x14ac:dyDescent="0.3">
      <c r="A86" s="4" t="s">
        <v>70</v>
      </c>
      <c r="B86" s="4" t="s">
        <v>53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.5" thickBot="1" x14ac:dyDescent="0.3">
      <c r="E87" s="78">
        <f>SUM(E84,E80)</f>
        <v>4881893.3880348606</v>
      </c>
      <c r="F87" s="78">
        <f>SUM(F84,F80)</f>
        <v>357773.92926088226</v>
      </c>
      <c r="G87" s="78">
        <f t="shared" ref="G87:AO87" si="12">SUM(G84,G80)</f>
        <v>190288.90107943898</v>
      </c>
      <c r="H87" s="78">
        <f t="shared" si="12"/>
        <v>140280.14163050699</v>
      </c>
      <c r="I87" s="78">
        <f t="shared" si="12"/>
        <v>18233.595006592499</v>
      </c>
      <c r="J87" s="92">
        <f t="shared" si="12"/>
        <v>269624.436799613</v>
      </c>
      <c r="K87" s="78">
        <f t="shared" si="12"/>
        <v>648274.54082764476</v>
      </c>
      <c r="L87" s="79">
        <f t="shared" si="12"/>
        <v>77284.116147499997</v>
      </c>
      <c r="M87" s="79">
        <f t="shared" si="12"/>
        <v>41955.583859999999</v>
      </c>
      <c r="N87" s="79">
        <f t="shared" si="12"/>
        <v>152110.20078299998</v>
      </c>
      <c r="O87" s="79">
        <f t="shared" si="12"/>
        <v>19408.126747999999</v>
      </c>
      <c r="P87" s="79">
        <f t="shared" si="12"/>
        <v>46315.779049999997</v>
      </c>
      <c r="Q87" s="79">
        <f t="shared" si="12"/>
        <v>42957.499144999994</v>
      </c>
      <c r="R87" s="79">
        <f t="shared" si="12"/>
        <v>795471.19276683405</v>
      </c>
      <c r="S87" s="79">
        <f t="shared" si="12"/>
        <v>128471.92634999999</v>
      </c>
      <c r="T87" s="80">
        <f t="shared" si="12"/>
        <v>1453.5</v>
      </c>
      <c r="U87" s="78">
        <f t="shared" si="12"/>
        <v>0</v>
      </c>
      <c r="V87" s="79">
        <f t="shared" si="12"/>
        <v>0</v>
      </c>
      <c r="W87" s="79">
        <f t="shared" si="12"/>
        <v>1530</v>
      </c>
      <c r="X87" s="79">
        <f t="shared" si="12"/>
        <v>8509.0110030765009</v>
      </c>
      <c r="Y87" s="80">
        <f t="shared" si="12"/>
        <v>0</v>
      </c>
      <c r="Z87" s="78">
        <f t="shared" si="12"/>
        <v>54711.460222399997</v>
      </c>
      <c r="AA87" s="79">
        <f t="shared" si="12"/>
        <v>14834.746725779451</v>
      </c>
      <c r="AB87" s="79">
        <f t="shared" si="12"/>
        <v>0</v>
      </c>
      <c r="AC87" s="79">
        <f t="shared" si="12"/>
        <v>90429.313592619088</v>
      </c>
      <c r="AD87" s="79">
        <f t="shared" si="12"/>
        <v>0</v>
      </c>
      <c r="AE87" s="79">
        <f t="shared" si="12"/>
        <v>47527.781115011501</v>
      </c>
      <c r="AF87" s="79">
        <f t="shared" si="12"/>
        <v>0</v>
      </c>
      <c r="AG87" s="79">
        <f t="shared" si="12"/>
        <v>57788.211124617199</v>
      </c>
      <c r="AH87" s="79">
        <f t="shared" si="12"/>
        <v>173292.05098223235</v>
      </c>
      <c r="AI87" s="79">
        <f t="shared" si="12"/>
        <v>26885.324271272002</v>
      </c>
      <c r="AJ87" s="79">
        <f t="shared" si="12"/>
        <v>53143.148353632299</v>
      </c>
      <c r="AK87" s="79">
        <f t="shared" si="12"/>
        <v>315149.8711892073</v>
      </c>
      <c r="AL87" s="79">
        <f t="shared" si="12"/>
        <v>0</v>
      </c>
      <c r="AM87" s="79">
        <f t="shared" si="12"/>
        <v>0</v>
      </c>
      <c r="AN87" s="79">
        <f t="shared" si="12"/>
        <v>765</v>
      </c>
      <c r="AO87" s="80">
        <f t="shared" si="12"/>
        <v>0</v>
      </c>
    </row>
    <row r="89" spans="1:41" x14ac:dyDescent="0.25">
      <c r="D89" s="153"/>
      <c r="E89" s="154"/>
    </row>
    <row r="90" spans="1:41" x14ac:dyDescent="0.25">
      <c r="D90" s="153"/>
      <c r="E90" s="154"/>
    </row>
    <row r="91" spans="1:41" x14ac:dyDescent="0.25">
      <c r="D91" s="155"/>
      <c r="E91" s="154"/>
      <c r="F91" s="24"/>
      <c r="G91" s="94"/>
    </row>
    <row r="92" spans="1:41" x14ac:dyDescent="0.25">
      <c r="B92" s="151"/>
      <c r="D92" s="24"/>
      <c r="E92" s="24"/>
      <c r="F92" s="24"/>
    </row>
    <row r="93" spans="1:41" x14ac:dyDescent="0.25">
      <c r="B93" s="151"/>
      <c r="D93" s="24"/>
      <c r="E93" s="24"/>
      <c r="F93" s="24"/>
    </row>
    <row r="94" spans="1:41" x14ac:dyDescent="0.25">
      <c r="B94" s="151"/>
      <c r="D94" s="24"/>
      <c r="E94" s="24"/>
      <c r="F94" s="24"/>
    </row>
    <row r="95" spans="1:41" x14ac:dyDescent="0.25">
      <c r="B95" s="151"/>
      <c r="D95" s="24"/>
      <c r="E95" s="24"/>
      <c r="F95" s="24"/>
      <c r="L95" s="94"/>
      <c r="N95" s="152"/>
    </row>
    <row r="96" spans="1:41" x14ac:dyDescent="0.25">
      <c r="B96" s="151"/>
      <c r="D96" s="24"/>
      <c r="E96" s="24"/>
      <c r="F96" s="24"/>
      <c r="L96" s="94"/>
      <c r="N96" s="94"/>
    </row>
    <row r="97" spans="2:14" x14ac:dyDescent="0.25">
      <c r="B97" s="151"/>
      <c r="D97" s="24"/>
      <c r="E97" s="24"/>
      <c r="F97" s="24"/>
      <c r="L97" s="94"/>
      <c r="N97" s="94"/>
    </row>
    <row r="98" spans="2:14" x14ac:dyDescent="0.25">
      <c r="B98" s="151"/>
      <c r="D98" s="24"/>
      <c r="E98" s="24"/>
      <c r="F98" s="24"/>
      <c r="L98" s="94"/>
      <c r="N98" s="94"/>
    </row>
    <row r="99" spans="2:14" x14ac:dyDescent="0.25">
      <c r="B99" s="151"/>
      <c r="D99" s="24"/>
      <c r="E99" s="24"/>
      <c r="F99" s="24"/>
      <c r="L99" s="94"/>
      <c r="N99" s="94"/>
    </row>
    <row r="100" spans="2:14" x14ac:dyDescent="0.25">
      <c r="B100" s="151"/>
      <c r="D100" s="24"/>
      <c r="E100" s="24"/>
      <c r="F100" s="24"/>
      <c r="L100" s="94"/>
      <c r="N100" s="152"/>
    </row>
    <row r="101" spans="2:14" x14ac:dyDescent="0.25">
      <c r="B101" s="151"/>
      <c r="D101" s="24"/>
      <c r="E101" s="24"/>
      <c r="F101" s="24"/>
      <c r="L101" s="94"/>
      <c r="N101" s="152"/>
    </row>
    <row r="102" spans="2:14" x14ac:dyDescent="0.25">
      <c r="L102" s="94"/>
      <c r="N102" s="152"/>
    </row>
    <row r="103" spans="2:14" x14ac:dyDescent="0.25">
      <c r="L103" s="94"/>
      <c r="N103" s="152"/>
    </row>
    <row r="104" spans="2:14" x14ac:dyDescent="0.25">
      <c r="E104" s="94"/>
      <c r="L104" s="94"/>
      <c r="N104" s="152"/>
    </row>
    <row r="105" spans="2:14" x14ac:dyDescent="0.25">
      <c r="E105" s="94"/>
      <c r="L105" s="94"/>
      <c r="N105" s="152"/>
    </row>
    <row r="106" spans="2:14" x14ac:dyDescent="0.25">
      <c r="L106" s="94"/>
      <c r="N106" s="152"/>
    </row>
    <row r="107" spans="2:14" x14ac:dyDescent="0.25">
      <c r="L107" s="94"/>
      <c r="N107" s="152"/>
    </row>
    <row r="108" spans="2:14" x14ac:dyDescent="0.25">
      <c r="L108" s="94"/>
      <c r="N108" s="152"/>
    </row>
    <row r="109" spans="2:14" x14ac:dyDescent="0.25">
      <c r="L109" s="94"/>
      <c r="N109" s="152"/>
    </row>
    <row r="110" spans="2:14" x14ac:dyDescent="0.25">
      <c r="L110" s="94"/>
      <c r="N110" s="152"/>
    </row>
    <row r="111" spans="2:14" x14ac:dyDescent="0.25">
      <c r="L111" s="94"/>
      <c r="N111" s="152"/>
    </row>
    <row r="112" spans="2:14" x14ac:dyDescent="0.25">
      <c r="L112" s="94"/>
      <c r="N112" s="152"/>
    </row>
    <row r="113" spans="12:14" x14ac:dyDescent="0.25">
      <c r="L113" s="94"/>
      <c r="N113" s="152"/>
    </row>
    <row r="114" spans="12:14" x14ac:dyDescent="0.25">
      <c r="L114" s="94"/>
      <c r="N114" s="152"/>
    </row>
    <row r="115" spans="12:14" x14ac:dyDescent="0.25">
      <c r="L115" s="94"/>
      <c r="N115" s="152"/>
    </row>
    <row r="116" spans="12:14" x14ac:dyDescent="0.25">
      <c r="L116" s="94"/>
      <c r="N116" s="152"/>
    </row>
    <row r="117" spans="12:14" x14ac:dyDescent="0.25">
      <c r="L117" s="94"/>
      <c r="N117" s="152"/>
    </row>
    <row r="118" spans="12:14" x14ac:dyDescent="0.25">
      <c r="L118" s="94"/>
      <c r="N118" s="152"/>
    </row>
    <row r="119" spans="12:14" x14ac:dyDescent="0.25">
      <c r="L119" s="94"/>
      <c r="N119" s="152"/>
    </row>
    <row r="120" spans="12:14" x14ac:dyDescent="0.25">
      <c r="L120" s="94"/>
      <c r="N120" s="152"/>
    </row>
    <row r="121" spans="12:14" x14ac:dyDescent="0.25">
      <c r="L121" s="94"/>
      <c r="N121" s="152"/>
    </row>
    <row r="122" spans="12:14" x14ac:dyDescent="0.25">
      <c r="L122" s="94"/>
      <c r="N122" s="152"/>
    </row>
    <row r="123" spans="12:14" x14ac:dyDescent="0.25">
      <c r="L123" s="94"/>
      <c r="N123" s="152"/>
    </row>
    <row r="124" spans="12:14" x14ac:dyDescent="0.25">
      <c r="L124" s="94"/>
      <c r="N124" s="152"/>
    </row>
    <row r="125" spans="12:14" x14ac:dyDescent="0.25">
      <c r="L125" s="94"/>
      <c r="N125" s="152"/>
    </row>
    <row r="126" spans="12:14" x14ac:dyDescent="0.25">
      <c r="L126" s="94"/>
      <c r="N126" s="152"/>
    </row>
    <row r="127" spans="12:14" x14ac:dyDescent="0.25">
      <c r="L127" s="94"/>
      <c r="N127" s="152"/>
    </row>
    <row r="128" spans="12:14" x14ac:dyDescent="0.25">
      <c r="L128" s="94"/>
      <c r="N128" s="152"/>
    </row>
    <row r="129" spans="12:14" x14ac:dyDescent="0.25">
      <c r="L129" s="94"/>
      <c r="N129" s="152"/>
    </row>
    <row r="130" spans="12:14" x14ac:dyDescent="0.25">
      <c r="L130" s="94"/>
      <c r="N130" s="152"/>
    </row>
    <row r="131" spans="12:14" x14ac:dyDescent="0.25">
      <c r="L131" s="94"/>
      <c r="N131" s="152"/>
    </row>
    <row r="132" spans="12:14" x14ac:dyDescent="0.25">
      <c r="L132" s="94"/>
      <c r="N132" s="152"/>
    </row>
    <row r="133" spans="12:14" x14ac:dyDescent="0.25">
      <c r="L133" s="94"/>
      <c r="N133" s="152"/>
    </row>
    <row r="134" spans="12:14" x14ac:dyDescent="0.25">
      <c r="L134" s="94"/>
      <c r="N134" s="152"/>
    </row>
    <row r="135" spans="12:14" x14ac:dyDescent="0.25">
      <c r="L135" s="94"/>
      <c r="N135" s="152"/>
    </row>
    <row r="136" spans="12:14" x14ac:dyDescent="0.25">
      <c r="L136" s="94"/>
      <c r="N136" s="152"/>
    </row>
    <row r="137" spans="12:14" x14ac:dyDescent="0.25">
      <c r="L137" s="94"/>
      <c r="N137" s="152"/>
    </row>
    <row r="138" spans="12:14" x14ac:dyDescent="0.25">
      <c r="L138" s="94"/>
      <c r="N138" s="152"/>
    </row>
    <row r="139" spans="12:14" x14ac:dyDescent="0.25">
      <c r="L139" s="94"/>
      <c r="N139" s="152"/>
    </row>
    <row r="140" spans="12:14" x14ac:dyDescent="0.25">
      <c r="L140" s="94"/>
      <c r="N140" s="152"/>
    </row>
    <row r="141" spans="12:14" x14ac:dyDescent="0.25">
      <c r="L141" s="94"/>
      <c r="N141" s="152"/>
    </row>
    <row r="142" spans="12:14" x14ac:dyDescent="0.25">
      <c r="L142" s="94"/>
      <c r="N142" s="152"/>
    </row>
    <row r="143" spans="12:14" x14ac:dyDescent="0.25">
      <c r="L143" s="94"/>
      <c r="N143" s="152"/>
    </row>
    <row r="144" spans="12:14" x14ac:dyDescent="0.25">
      <c r="L144" s="94"/>
      <c r="N144" s="152"/>
    </row>
    <row r="145" spans="12:14" x14ac:dyDescent="0.25">
      <c r="L145" s="94"/>
      <c r="N145" s="152"/>
    </row>
    <row r="146" spans="12:14" x14ac:dyDescent="0.25">
      <c r="L146" s="94"/>
      <c r="N146" s="152"/>
    </row>
    <row r="147" spans="12:14" x14ac:dyDescent="0.25">
      <c r="L147" s="94"/>
      <c r="N147" s="152"/>
    </row>
    <row r="148" spans="12:14" x14ac:dyDescent="0.25">
      <c r="L148" s="94"/>
      <c r="N148" s="152"/>
    </row>
    <row r="149" spans="12:14" x14ac:dyDescent="0.25">
      <c r="L149" s="94"/>
      <c r="N149" s="152"/>
    </row>
    <row r="150" spans="12:14" x14ac:dyDescent="0.25">
      <c r="L150" s="94"/>
      <c r="N150" s="152"/>
    </row>
    <row r="151" spans="12:14" x14ac:dyDescent="0.25">
      <c r="L151" s="94"/>
      <c r="N151" s="152"/>
    </row>
  </sheetData>
  <mergeCells count="13">
    <mergeCell ref="C66:D66"/>
    <mergeCell ref="F34:J34"/>
    <mergeCell ref="K34:T34"/>
    <mergeCell ref="U34:Y34"/>
    <mergeCell ref="Z34:AE34"/>
    <mergeCell ref="AF34:AI34"/>
    <mergeCell ref="AJ34:AO34"/>
    <mergeCell ref="F2:J2"/>
    <mergeCell ref="K2:T2"/>
    <mergeCell ref="U2:Y2"/>
    <mergeCell ref="Z2:AE2"/>
    <mergeCell ref="AF2:AI2"/>
    <mergeCell ref="AJ2:AO2"/>
  </mergeCells>
  <hyperlinks>
    <hyperlink ref="U34:Y34" location="'CapEx Table'!A1" display="View Itemized Table" xr:uid="{D28BEB4A-1A8F-41C3-BE09-EAC27A110A88}"/>
    <hyperlink ref="Z34:AE34" location="'CapEx Table'!A1" display="View Itemized Table" xr:uid="{D80DB199-945B-46CC-82E8-D9B47E9438C0}"/>
    <hyperlink ref="AF34:AI34" location="'CapEx Table'!A1" display="View Itemized Table" xr:uid="{CA7CC6D0-A42E-418F-8298-F5C0A41E346E}"/>
    <hyperlink ref="AJ34:AO34" location="'CapEx Table'!A1" display="View Itemized Table" xr:uid="{46C2C59B-8177-4981-99FA-56CFD4FFABE7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1"/>
  <sheetViews>
    <sheetView zoomScale="90" zoomScaleNormal="90" workbookViewId="0">
      <selection activeCell="A3" sqref="A3"/>
    </sheetView>
  </sheetViews>
  <sheetFormatPr defaultRowHeight="15" x14ac:dyDescent="0.25"/>
  <cols>
    <col min="2" max="2" width="27.5703125" customWidth="1"/>
    <col min="3" max="3" width="14.140625" customWidth="1"/>
    <col min="4" max="4" width="11.42578125" bestFit="1" customWidth="1"/>
    <col min="5" max="5" width="14.140625" customWidth="1"/>
    <col min="6" max="10" width="14.42578125" customWidth="1"/>
    <col min="11" max="11" width="15.85546875" customWidth="1"/>
    <col min="12" max="17" width="12.85546875" customWidth="1"/>
    <col min="18" max="18" width="11.28515625" customWidth="1"/>
    <col min="19" max="25" width="12.85546875" customWidth="1"/>
    <col min="26" max="31" width="13.5703125" customWidth="1"/>
    <col min="32" max="35" width="15.140625" customWidth="1"/>
    <col min="36" max="41" width="14.5703125" customWidth="1"/>
  </cols>
  <sheetData>
    <row r="1" spans="1:41" ht="15.75" thickBot="1" x14ac:dyDescent="0.3">
      <c r="A1" s="81" t="s">
        <v>0</v>
      </c>
      <c r="C1" t="s">
        <v>145</v>
      </c>
    </row>
    <row r="2" spans="1:41" ht="49.5" customHeight="1" x14ac:dyDescent="0.25">
      <c r="A2" t="s">
        <v>147</v>
      </c>
      <c r="B2" t="s">
        <v>146</v>
      </c>
      <c r="F2" s="157" t="s">
        <v>118</v>
      </c>
      <c r="G2" s="157"/>
      <c r="H2" s="157"/>
      <c r="I2" s="157"/>
      <c r="J2" s="157"/>
      <c r="K2" s="158" t="s">
        <v>8</v>
      </c>
      <c r="L2" s="158"/>
      <c r="M2" s="158"/>
      <c r="N2" s="158"/>
      <c r="O2" s="158"/>
      <c r="P2" s="158"/>
      <c r="Q2" s="158"/>
      <c r="R2" s="158"/>
      <c r="S2" s="158"/>
      <c r="T2" s="158"/>
      <c r="U2" s="159" t="s">
        <v>9</v>
      </c>
      <c r="V2" s="160"/>
      <c r="W2" s="160"/>
      <c r="X2" s="160"/>
      <c r="Y2" s="161"/>
      <c r="Z2" s="160" t="s">
        <v>10</v>
      </c>
      <c r="AA2" s="160"/>
      <c r="AB2" s="160"/>
      <c r="AC2" s="160"/>
      <c r="AD2" s="160"/>
      <c r="AE2" s="160"/>
      <c r="AF2" s="162" t="s">
        <v>104</v>
      </c>
      <c r="AG2" s="163"/>
      <c r="AH2" s="163"/>
      <c r="AI2" s="164"/>
      <c r="AJ2" s="162" t="s">
        <v>111</v>
      </c>
      <c r="AK2" s="163"/>
      <c r="AL2" s="163"/>
      <c r="AM2" s="163"/>
      <c r="AN2" s="163"/>
      <c r="AO2" s="164"/>
    </row>
    <row r="3" spans="1:41" ht="82.5" customHeight="1" thickBot="1" x14ac:dyDescent="0.3">
      <c r="F3" s="87" t="s">
        <v>121</v>
      </c>
      <c r="G3" s="82" t="s">
        <v>123</v>
      </c>
      <c r="H3" s="82" t="s">
        <v>124</v>
      </c>
      <c r="I3" s="82" t="s">
        <v>125</v>
      </c>
      <c r="J3" s="88" t="s">
        <v>126</v>
      </c>
      <c r="K3" s="60" t="s">
        <v>127</v>
      </c>
      <c r="L3" s="61" t="s">
        <v>128</v>
      </c>
      <c r="M3" s="61" t="s">
        <v>129</v>
      </c>
      <c r="N3" s="61" t="s">
        <v>130</v>
      </c>
      <c r="O3" s="61" t="s">
        <v>131</v>
      </c>
      <c r="P3" s="61" t="s">
        <v>132</v>
      </c>
      <c r="Q3" s="61" t="s">
        <v>133</v>
      </c>
      <c r="R3" s="61" t="s">
        <v>134</v>
      </c>
      <c r="S3" s="61" t="s">
        <v>135</v>
      </c>
      <c r="T3" s="62" t="s">
        <v>136</v>
      </c>
      <c r="U3" s="34" t="s">
        <v>89</v>
      </c>
      <c r="V3" s="35" t="s">
        <v>90</v>
      </c>
      <c r="W3" s="35" t="s">
        <v>91</v>
      </c>
      <c r="X3" s="35" t="s">
        <v>92</v>
      </c>
      <c r="Y3" s="77" t="s">
        <v>93</v>
      </c>
      <c r="Z3" s="61" t="s">
        <v>97</v>
      </c>
      <c r="AA3" s="61" t="s">
        <v>98</v>
      </c>
      <c r="AB3" s="61" t="s">
        <v>99</v>
      </c>
      <c r="AC3" s="61" t="s">
        <v>100</v>
      </c>
      <c r="AD3" s="61" t="s">
        <v>101</v>
      </c>
      <c r="AE3" s="61" t="s">
        <v>137</v>
      </c>
      <c r="AF3" s="60" t="s">
        <v>107</v>
      </c>
      <c r="AG3" s="61" t="s">
        <v>108</v>
      </c>
      <c r="AH3" s="61" t="s">
        <v>105</v>
      </c>
      <c r="AI3" s="62" t="s">
        <v>106</v>
      </c>
      <c r="AJ3" s="60" t="s">
        <v>112</v>
      </c>
      <c r="AK3" s="61" t="s">
        <v>113</v>
      </c>
      <c r="AL3" s="75" t="s">
        <v>114</v>
      </c>
      <c r="AM3" s="75" t="s">
        <v>115</v>
      </c>
      <c r="AN3" s="75" t="s">
        <v>116</v>
      </c>
      <c r="AO3" s="76" t="s">
        <v>117</v>
      </c>
    </row>
    <row r="4" spans="1:41" x14ac:dyDescent="0.25">
      <c r="B4" s="2" t="s">
        <v>1</v>
      </c>
      <c r="C4" s="2"/>
      <c r="D4" s="2"/>
      <c r="E4" s="83" t="s">
        <v>141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25">
      <c r="A5" s="22" t="s">
        <v>3</v>
      </c>
      <c r="B5" s="4" t="s">
        <v>2</v>
      </c>
      <c r="C5" s="23" t="s">
        <v>4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25">
      <c r="A6" s="25" t="s">
        <v>4</v>
      </c>
      <c r="B6" s="3" t="s">
        <v>5</v>
      </c>
      <c r="C6" s="3" t="s">
        <v>6</v>
      </c>
      <c r="D6" s="3" t="s">
        <v>7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25">
      <c r="A7" s="25" t="s">
        <v>4</v>
      </c>
      <c r="B7" s="25" t="s">
        <v>71</v>
      </c>
      <c r="C7" t="s">
        <v>72</v>
      </c>
      <c r="D7" s="136">
        <v>0.96</v>
      </c>
      <c r="E7" s="112">
        <v>18932.579063999998</v>
      </c>
      <c r="F7" s="89">
        <v>18932.579063999998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25">
      <c r="B8" s="25" t="s">
        <v>73</v>
      </c>
      <c r="C8" t="s">
        <v>74</v>
      </c>
      <c r="D8" s="136">
        <v>6.333333333333333</v>
      </c>
      <c r="E8" s="112">
        <v>97146.335474999752</v>
      </c>
      <c r="F8" s="89">
        <v>97146.335474999752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25">
      <c r="C9"/>
      <c r="D9" s="137" t="s">
        <v>4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25">
      <c r="A10" s="25" t="s">
        <v>11</v>
      </c>
      <c r="B10" s="2" t="s">
        <v>12</v>
      </c>
      <c r="C10"/>
      <c r="D10" s="137" t="s">
        <v>4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25">
      <c r="B11" s="25" t="s">
        <v>75</v>
      </c>
      <c r="C11" t="s">
        <v>139</v>
      </c>
      <c r="D11" s="136">
        <v>4.8</v>
      </c>
      <c r="E11" s="112">
        <v>33808.176899999999</v>
      </c>
      <c r="F11" s="89">
        <v>0</v>
      </c>
      <c r="G11" s="118">
        <v>33808.176899999999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25">
      <c r="B12" s="25" t="s">
        <v>76</v>
      </c>
      <c r="C12" t="s">
        <v>138</v>
      </c>
      <c r="D12" s="136">
        <v>6</v>
      </c>
      <c r="E12" s="112">
        <v>58319.105152500117</v>
      </c>
      <c r="F12" s="89">
        <v>0</v>
      </c>
      <c r="G12" s="118">
        <v>58319.105152500117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25">
      <c r="B13" s="25" t="s">
        <v>77</v>
      </c>
      <c r="C13" t="s">
        <v>78</v>
      </c>
      <c r="D13" s="136">
        <v>9.52</v>
      </c>
      <c r="E13" s="112">
        <v>82622.801802150178</v>
      </c>
      <c r="F13" s="89">
        <v>0</v>
      </c>
      <c r="G13" s="118">
        <v>0</v>
      </c>
      <c r="H13" s="118">
        <v>67915.827465750175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14706.974336399999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25">
      <c r="B14" s="25" t="s">
        <v>79</v>
      </c>
      <c r="C14" t="s">
        <v>80</v>
      </c>
      <c r="D14" s="136">
        <v>6</v>
      </c>
      <c r="E14" s="112">
        <v>69494.585850000003</v>
      </c>
      <c r="F14" s="89">
        <v>0</v>
      </c>
      <c r="G14" s="118">
        <v>0</v>
      </c>
      <c r="H14" s="118">
        <v>0</v>
      </c>
      <c r="I14" s="118">
        <v>0</v>
      </c>
      <c r="J14" s="119">
        <v>69494.585850000003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25">
      <c r="B15" s="25" t="s">
        <v>79</v>
      </c>
      <c r="C15" t="s">
        <v>142</v>
      </c>
      <c r="D15" s="136">
        <v>6</v>
      </c>
      <c r="E15" s="112">
        <v>61042.541625000238</v>
      </c>
      <c r="F15" s="89">
        <v>0</v>
      </c>
      <c r="G15" s="118">
        <v>0</v>
      </c>
      <c r="H15" s="118">
        <v>0</v>
      </c>
      <c r="I15" s="118">
        <v>0</v>
      </c>
      <c r="J15" s="119">
        <v>61042.541625000238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25">
      <c r="B16" s="25" t="s">
        <v>81</v>
      </c>
      <c r="C16" t="s">
        <v>82</v>
      </c>
      <c r="D16" s="136">
        <v>6</v>
      </c>
      <c r="E16" s="112">
        <v>44138.453174999995</v>
      </c>
      <c r="F16" s="89">
        <v>0</v>
      </c>
      <c r="G16" s="118">
        <v>0</v>
      </c>
      <c r="H16" s="118">
        <v>0</v>
      </c>
      <c r="I16" s="118">
        <v>8827.690634999999</v>
      </c>
      <c r="J16" s="119">
        <v>0</v>
      </c>
      <c r="K16" s="120">
        <v>35310.762539999996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0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25">
      <c r="B17" s="25" t="s">
        <v>86</v>
      </c>
      <c r="C17" t="s">
        <v>87</v>
      </c>
      <c r="D17" s="136">
        <v>12</v>
      </c>
      <c r="E17" s="112">
        <v>114572.15504999999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114572.15504999999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25">
      <c r="B18" s="25" t="s">
        <v>95</v>
      </c>
      <c r="C18" t="s">
        <v>94</v>
      </c>
      <c r="D18" s="136">
        <v>2.75</v>
      </c>
      <c r="E18" s="112">
        <v>27977.831578125002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27977.831578125002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25">
      <c r="B19" s="25" t="s">
        <v>95</v>
      </c>
      <c r="C19" t="s">
        <v>122</v>
      </c>
      <c r="D19" s="138">
        <v>11.333333333333334</v>
      </c>
      <c r="E19" s="112">
        <v>131711.02250624998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131711.02250624998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25">
      <c r="B20" s="25" t="s">
        <v>102</v>
      </c>
      <c r="C20" t="s">
        <v>103</v>
      </c>
      <c r="D20" s="138">
        <v>2.72</v>
      </c>
      <c r="E20" s="112">
        <v>37932.774481799948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2231.3396754</v>
      </c>
      <c r="AB20" s="31">
        <v>0</v>
      </c>
      <c r="AC20" s="31">
        <v>35701.43480639995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25">
      <c r="B21" s="25" t="s">
        <v>102</v>
      </c>
      <c r="C21" t="s">
        <v>109</v>
      </c>
      <c r="D21" s="138">
        <v>0.64</v>
      </c>
      <c r="E21" s="112">
        <v>5409.3083040000001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5409.3083040000001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25">
      <c r="B22" s="25" t="s">
        <v>102</v>
      </c>
      <c r="C22" t="s">
        <v>110</v>
      </c>
      <c r="D22" s="138">
        <v>0</v>
      </c>
      <c r="E22" s="112">
        <v>0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s="25" customFormat="1" x14ac:dyDescent="0.25">
      <c r="B23" s="25" t="s">
        <v>143</v>
      </c>
      <c r="C23" t="s">
        <v>143</v>
      </c>
      <c r="D23" s="138">
        <v>1.0666666666666667</v>
      </c>
      <c r="E23" s="112">
        <v>14875.597835999999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14875.597835999999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25">
      <c r="B24" t="s">
        <v>144</v>
      </c>
      <c r="C24" t="s">
        <v>144</v>
      </c>
      <c r="D24" s="138">
        <v>0</v>
      </c>
      <c r="E24" s="112">
        <v>0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0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25">
      <c r="B25" s="95" t="s">
        <v>102</v>
      </c>
      <c r="C25" s="95" t="s">
        <v>140</v>
      </c>
      <c r="D25" s="138">
        <v>0.56000000000000005</v>
      </c>
      <c r="E25" s="112">
        <v>4119.5889630000001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4119.5889630000001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25">
      <c r="A26" s="1"/>
      <c r="B26" s="4" t="s">
        <v>13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25">
      <c r="E27" s="85">
        <f>SUM(F27:AO27)</f>
        <v>802102.85776282544</v>
      </c>
      <c r="F27" s="30">
        <f t="shared" ref="F27:AO27" si="0">SUM(F7:F25)</f>
        <v>116078.91453899976</v>
      </c>
      <c r="G27" s="37">
        <f t="shared" si="0"/>
        <v>92127.282052500115</v>
      </c>
      <c r="H27" s="37">
        <f t="shared" si="0"/>
        <v>67915.827465750175</v>
      </c>
      <c r="I27" s="37">
        <f t="shared" si="0"/>
        <v>8827.690634999999</v>
      </c>
      <c r="J27" s="38">
        <f t="shared" si="0"/>
        <v>130537.12747500025</v>
      </c>
      <c r="K27" s="26">
        <f t="shared" si="0"/>
        <v>149882.91758999997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14706.974336399999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0</v>
      </c>
      <c r="X27" s="26">
        <f t="shared" si="0"/>
        <v>4119.5889630000001</v>
      </c>
      <c r="Y27" s="26">
        <f t="shared" si="0"/>
        <v>0</v>
      </c>
      <c r="Z27" s="36">
        <f t="shared" si="0"/>
        <v>0</v>
      </c>
      <c r="AA27" s="26">
        <f t="shared" si="0"/>
        <v>2231.3396754</v>
      </c>
      <c r="AB27" s="26">
        <f t="shared" si="0"/>
        <v>0</v>
      </c>
      <c r="AC27" s="26">
        <f t="shared" si="0"/>
        <v>35701.43480639995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27977.831578125002</v>
      </c>
      <c r="AH27" s="26">
        <f t="shared" si="0"/>
        <v>14875.597835999999</v>
      </c>
      <c r="AI27" s="26">
        <f t="shared" si="0"/>
        <v>0</v>
      </c>
      <c r="AJ27" s="26">
        <f t="shared" si="0"/>
        <v>0</v>
      </c>
      <c r="AK27" s="26">
        <f t="shared" si="0"/>
        <v>137120.33081024999</v>
      </c>
      <c r="AL27" s="26">
        <f t="shared" si="0"/>
        <v>0</v>
      </c>
      <c r="AM27" s="26">
        <f t="shared" si="0"/>
        <v>0</v>
      </c>
      <c r="AN27" s="26">
        <f t="shared" si="0"/>
        <v>0</v>
      </c>
      <c r="AO27" s="26">
        <f t="shared" si="0"/>
        <v>0</v>
      </c>
    </row>
    <row r="28" spans="1:41" s="2" customFormat="1" x14ac:dyDescent="0.25">
      <c r="A28" s="4" t="s">
        <v>54</v>
      </c>
      <c r="B28" s="4" t="s">
        <v>14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25">
      <c r="E29" s="85">
        <f>SUM(F29:AO29)</f>
        <v>280736.00021698879</v>
      </c>
      <c r="F29" s="30">
        <v>40627.620088649914</v>
      </c>
      <c r="G29" s="30">
        <v>32244.548718375037</v>
      </c>
      <c r="H29" s="30">
        <v>23770.539613012559</v>
      </c>
      <c r="I29" s="30">
        <v>3089.6917222499997</v>
      </c>
      <c r="J29" s="30">
        <v>45687.994616250086</v>
      </c>
      <c r="K29" s="30">
        <v>52459.021156499992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5147.4410177399986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1441.8561370499999</v>
      </c>
      <c r="Y29" s="30">
        <v>0</v>
      </c>
      <c r="Z29" s="30">
        <v>0</v>
      </c>
      <c r="AA29" s="30">
        <v>780.96888638999997</v>
      </c>
      <c r="AB29" s="30">
        <v>0</v>
      </c>
      <c r="AC29" s="30">
        <v>12495.502182239979</v>
      </c>
      <c r="AD29" s="30">
        <v>0</v>
      </c>
      <c r="AE29" s="30">
        <v>0</v>
      </c>
      <c r="AF29" s="30">
        <v>0</v>
      </c>
      <c r="AG29" s="30">
        <v>9792.2410523437502</v>
      </c>
      <c r="AH29" s="30">
        <v>5206.459242599999</v>
      </c>
      <c r="AI29" s="30">
        <v>0</v>
      </c>
      <c r="AJ29" s="30">
        <v>0</v>
      </c>
      <c r="AK29" s="30">
        <v>47992.115783587498</v>
      </c>
      <c r="AL29" s="30">
        <v>0</v>
      </c>
      <c r="AM29" s="30">
        <v>0</v>
      </c>
      <c r="AN29" s="30">
        <v>0</v>
      </c>
      <c r="AO29" s="30">
        <v>0</v>
      </c>
    </row>
    <row r="30" spans="1:41" s="2" customFormat="1" x14ac:dyDescent="0.25">
      <c r="A30" s="4" t="s">
        <v>55</v>
      </c>
      <c r="B30" s="4" t="s">
        <v>15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25">
      <c r="B31" s="96" t="s">
        <v>16</v>
      </c>
      <c r="C31" s="96" t="s">
        <v>17</v>
      </c>
      <c r="D31" s="96" t="s">
        <v>18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25">
      <c r="B32" s="95" t="s">
        <v>119</v>
      </c>
      <c r="C32" s="95">
        <v>1</v>
      </c>
      <c r="D32" s="95">
        <v>1</v>
      </c>
      <c r="E32" s="102">
        <f>SUM(F32:AO32)</f>
        <v>256869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36683</v>
      </c>
      <c r="M32" s="106">
        <v>20502</v>
      </c>
      <c r="N32" s="106">
        <v>17850</v>
      </c>
      <c r="O32" s="106">
        <v>5000</v>
      </c>
      <c r="P32" s="106">
        <v>31916</v>
      </c>
      <c r="Q32" s="106">
        <v>14000</v>
      </c>
      <c r="R32" s="106">
        <v>0</v>
      </c>
      <c r="S32" s="106">
        <v>120918</v>
      </c>
      <c r="T32" s="107">
        <v>0</v>
      </c>
      <c r="U32" s="108">
        <v>0</v>
      </c>
      <c r="V32" s="106">
        <v>0</v>
      </c>
      <c r="W32" s="106">
        <v>0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9000</v>
      </c>
      <c r="AD32" s="110">
        <v>0</v>
      </c>
      <c r="AE32" s="109">
        <v>0</v>
      </c>
      <c r="AF32" s="108">
        <v>0</v>
      </c>
      <c r="AG32" s="109">
        <v>0</v>
      </c>
      <c r="AH32" s="109">
        <v>1000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25">
      <c r="B33" s="95" t="s">
        <v>88</v>
      </c>
      <c r="C33" s="95">
        <v>1</v>
      </c>
      <c r="D33" s="95">
        <v>1</v>
      </c>
      <c r="E33" s="102">
        <f>SUM(F33:AO33)</f>
        <v>1224134.2603799999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308987.95454549993</v>
      </c>
      <c r="L33" s="106">
        <v>40601.116147499997</v>
      </c>
      <c r="M33" s="106">
        <v>21453.583860000002</v>
      </c>
      <c r="N33" s="106">
        <v>134260.20078299998</v>
      </c>
      <c r="O33" s="106">
        <v>14408.126747999999</v>
      </c>
      <c r="P33" s="106">
        <v>14399.779049999999</v>
      </c>
      <c r="Q33" s="106">
        <v>21307.499144999998</v>
      </c>
      <c r="R33" s="106">
        <v>660059.43727499992</v>
      </c>
      <c r="S33" s="106">
        <v>4799.9263499999997</v>
      </c>
      <c r="T33" s="107">
        <v>0</v>
      </c>
      <c r="U33" s="103">
        <v>0</v>
      </c>
      <c r="V33" s="103">
        <v>0</v>
      </c>
      <c r="W33" s="106">
        <v>0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3856.6364760000001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" customHeight="1" x14ac:dyDescent="0.25">
      <c r="E34" s="86"/>
      <c r="F34" s="167"/>
      <c r="G34" s="168"/>
      <c r="H34" s="168"/>
      <c r="I34" s="168"/>
      <c r="J34" s="168"/>
      <c r="K34" s="169"/>
      <c r="L34" s="156"/>
      <c r="M34" s="156"/>
      <c r="N34" s="156"/>
      <c r="O34" s="156"/>
      <c r="P34" s="156"/>
      <c r="Q34" s="156"/>
      <c r="R34" s="156"/>
      <c r="S34" s="156"/>
      <c r="T34" s="156"/>
      <c r="U34" s="170" t="s">
        <v>120</v>
      </c>
      <c r="V34" s="171"/>
      <c r="W34" s="171"/>
      <c r="X34" s="171"/>
      <c r="Y34" s="169"/>
      <c r="Z34" s="156" t="s">
        <v>120</v>
      </c>
      <c r="AA34" s="156"/>
      <c r="AB34" s="156"/>
      <c r="AC34" s="156"/>
      <c r="AD34" s="156"/>
      <c r="AE34" s="156"/>
      <c r="AF34" s="156" t="s">
        <v>120</v>
      </c>
      <c r="AG34" s="156"/>
      <c r="AH34" s="156"/>
      <c r="AI34" s="156"/>
      <c r="AJ34" s="156" t="s">
        <v>120</v>
      </c>
      <c r="AK34" s="156"/>
      <c r="AL34" s="156"/>
      <c r="AM34" s="156"/>
      <c r="AN34" s="156"/>
      <c r="AO34" s="156"/>
    </row>
    <row r="35" spans="1:41" x14ac:dyDescent="0.25">
      <c r="B35" s="4" t="s">
        <v>22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25">
      <c r="E36" s="85">
        <f>SUM(E32:E33)</f>
        <v>1481003.2603799999</v>
      </c>
      <c r="F36" s="27">
        <f>SUM(F32:F33)</f>
        <v>0</v>
      </c>
      <c r="G36" s="37"/>
      <c r="H36" s="37"/>
      <c r="I36" s="37"/>
      <c r="J36" s="38"/>
      <c r="K36" s="29">
        <f>SUM(K32:K33)</f>
        <v>308987.95454549993</v>
      </c>
      <c r="L36" s="40">
        <f t="shared" ref="L36:Y36" si="1">SUM(L32:L33)</f>
        <v>77284.116147499997</v>
      </c>
      <c r="M36" s="40">
        <f t="shared" si="1"/>
        <v>41955.583859999999</v>
      </c>
      <c r="N36" s="40">
        <f t="shared" si="1"/>
        <v>152110.20078299998</v>
      </c>
      <c r="O36" s="40">
        <f t="shared" si="1"/>
        <v>19408.126747999999</v>
      </c>
      <c r="P36" s="40">
        <f t="shared" si="1"/>
        <v>46315.779049999997</v>
      </c>
      <c r="Q36" s="40">
        <f t="shared" si="1"/>
        <v>35307.499144999994</v>
      </c>
      <c r="R36" s="40"/>
      <c r="S36" s="40">
        <f t="shared" si="1"/>
        <v>125717.92634999999</v>
      </c>
      <c r="T36" s="41">
        <f t="shared" si="1"/>
        <v>0</v>
      </c>
      <c r="U36" s="29">
        <f t="shared" si="1"/>
        <v>0</v>
      </c>
      <c r="V36" s="40">
        <f t="shared" si="1"/>
        <v>0</v>
      </c>
      <c r="W36" s="40">
        <f t="shared" si="1"/>
        <v>0</v>
      </c>
      <c r="X36" s="40">
        <f t="shared" si="1"/>
        <v>0</v>
      </c>
      <c r="Y36" s="41">
        <f t="shared" si="1"/>
        <v>0</v>
      </c>
      <c r="Z36" s="40">
        <f t="shared" ref="Z36:AE36" si="2">SUM(Z32:Z33)</f>
        <v>0</v>
      </c>
      <c r="AA36" s="40">
        <f t="shared" si="2"/>
        <v>0</v>
      </c>
      <c r="AB36" s="40">
        <f t="shared" si="2"/>
        <v>0</v>
      </c>
      <c r="AC36" s="40">
        <f t="shared" si="2"/>
        <v>9000</v>
      </c>
      <c r="AD36" s="40">
        <f t="shared" si="2"/>
        <v>0</v>
      </c>
      <c r="AE36" s="40">
        <f t="shared" si="2"/>
        <v>0</v>
      </c>
      <c r="AF36" s="29">
        <f t="shared" ref="AF36:AO36" si="3">SUM(AF32:AF33)</f>
        <v>0</v>
      </c>
      <c r="AG36" s="40">
        <f t="shared" si="3"/>
        <v>0</v>
      </c>
      <c r="AH36" s="40">
        <f t="shared" si="3"/>
        <v>4856.6364759999997</v>
      </c>
      <c r="AI36" s="41">
        <f t="shared" si="3"/>
        <v>0</v>
      </c>
      <c r="AJ36" s="29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0</v>
      </c>
      <c r="AO36" s="41">
        <f t="shared" si="3"/>
        <v>0</v>
      </c>
    </row>
    <row r="37" spans="1:41" x14ac:dyDescent="0.25">
      <c r="A37" s="4" t="s">
        <v>56</v>
      </c>
      <c r="B37" s="4" t="s">
        <v>19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25">
      <c r="B38" s="95" t="s">
        <v>20</v>
      </c>
      <c r="E38" s="102">
        <f>SUM(F38:AO38)</f>
        <v>87210</v>
      </c>
      <c r="F38" s="132">
        <v>43146</v>
      </c>
      <c r="G38" s="132">
        <v>0</v>
      </c>
      <c r="H38" s="132">
        <v>0</v>
      </c>
      <c r="I38" s="132">
        <v>0</v>
      </c>
      <c r="J38" s="133">
        <v>0</v>
      </c>
      <c r="K38" s="132">
        <v>19278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8262</v>
      </c>
      <c r="S38" s="132">
        <v>2754</v>
      </c>
      <c r="T38" s="133">
        <v>0</v>
      </c>
      <c r="U38" s="132">
        <v>0</v>
      </c>
      <c r="V38" s="132">
        <v>0</v>
      </c>
      <c r="W38" s="132">
        <v>0</v>
      </c>
      <c r="X38" s="132">
        <v>0</v>
      </c>
      <c r="Y38" s="133">
        <v>0</v>
      </c>
      <c r="Z38" s="134">
        <v>0</v>
      </c>
      <c r="AA38" s="132">
        <v>0</v>
      </c>
      <c r="AB38" s="132">
        <v>0</v>
      </c>
      <c r="AC38" s="132">
        <v>2754</v>
      </c>
      <c r="AD38" s="132">
        <v>0</v>
      </c>
      <c r="AE38" s="132">
        <v>0</v>
      </c>
      <c r="AF38" s="132">
        <v>0</v>
      </c>
      <c r="AG38" s="132">
        <v>0</v>
      </c>
      <c r="AH38" s="132">
        <v>2754</v>
      </c>
      <c r="AI38" s="133">
        <v>0</v>
      </c>
      <c r="AJ38" s="108">
        <v>0</v>
      </c>
      <c r="AK38" s="109">
        <v>8262</v>
      </c>
      <c r="AL38" s="132">
        <v>0</v>
      </c>
      <c r="AM38" s="132">
        <v>0</v>
      </c>
      <c r="AN38" s="132">
        <v>0</v>
      </c>
      <c r="AO38" s="133">
        <v>0</v>
      </c>
    </row>
    <row r="39" spans="1:41" s="95" customFormat="1" x14ac:dyDescent="0.25">
      <c r="B39" s="95" t="s">
        <v>21</v>
      </c>
      <c r="E39" s="102">
        <f>SUM(F39:AO39)</f>
        <v>78948</v>
      </c>
      <c r="F39" s="132">
        <v>14688</v>
      </c>
      <c r="G39" s="132">
        <v>0</v>
      </c>
      <c r="H39" s="132">
        <v>0</v>
      </c>
      <c r="I39" s="132">
        <v>0</v>
      </c>
      <c r="J39" s="133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61506</v>
      </c>
      <c r="S39" s="132">
        <v>0</v>
      </c>
      <c r="T39" s="133">
        <v>0</v>
      </c>
      <c r="U39" s="132">
        <v>0</v>
      </c>
      <c r="V39" s="132">
        <v>0</v>
      </c>
      <c r="W39" s="132">
        <v>0</v>
      </c>
      <c r="X39" s="132">
        <v>0</v>
      </c>
      <c r="Y39" s="133">
        <v>0</v>
      </c>
      <c r="Z39" s="134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3">
        <v>0</v>
      </c>
      <c r="AJ39" s="132">
        <v>2754</v>
      </c>
      <c r="AK39" s="132">
        <v>0</v>
      </c>
      <c r="AL39" s="132">
        <v>0</v>
      </c>
      <c r="AM39" s="132">
        <v>0</v>
      </c>
      <c r="AN39" s="132">
        <v>0</v>
      </c>
      <c r="AO39" s="133">
        <v>0</v>
      </c>
    </row>
    <row r="40" spans="1:41" x14ac:dyDescent="0.25">
      <c r="B40" s="4" t="s">
        <v>23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25">
      <c r="E41" s="85">
        <f>SUM(E38:E39)</f>
        <v>166158</v>
      </c>
      <c r="F41" s="29">
        <f t="shared" ref="F41:N41" si="4">SUM(F38:F39)</f>
        <v>57834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64">
        <f t="shared" si="4"/>
        <v>0</v>
      </c>
      <c r="K41" s="29">
        <f t="shared" si="4"/>
        <v>19278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ref="O41:Y41" si="5">SUM(O38:O39)</f>
        <v>0</v>
      </c>
      <c r="P41" s="29">
        <f t="shared" si="5"/>
        <v>0</v>
      </c>
      <c r="Q41" s="29">
        <f t="shared" si="5"/>
        <v>0</v>
      </c>
      <c r="R41" s="29"/>
      <c r="S41" s="29">
        <f t="shared" si="5"/>
        <v>2754</v>
      </c>
      <c r="T41" s="64">
        <f t="shared" si="5"/>
        <v>0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64">
        <f t="shared" si="5"/>
        <v>0</v>
      </c>
      <c r="Z41" s="40">
        <f t="shared" ref="Z41:AE41" si="6">SUM(Z38:Z39)</f>
        <v>0</v>
      </c>
      <c r="AA41" s="29">
        <f t="shared" si="6"/>
        <v>0</v>
      </c>
      <c r="AB41" s="29">
        <f t="shared" si="6"/>
        <v>0</v>
      </c>
      <c r="AC41" s="29">
        <f t="shared" si="6"/>
        <v>2754</v>
      </c>
      <c r="AD41" s="29">
        <f t="shared" si="6"/>
        <v>0</v>
      </c>
      <c r="AE41" s="29">
        <f t="shared" si="6"/>
        <v>0</v>
      </c>
      <c r="AF41" s="29">
        <f t="shared" ref="AF41:AO41" si="7">SUM(AF38:AF39)</f>
        <v>0</v>
      </c>
      <c r="AG41" s="29">
        <f t="shared" si="7"/>
        <v>0</v>
      </c>
      <c r="AH41" s="29">
        <f t="shared" si="7"/>
        <v>2754</v>
      </c>
      <c r="AI41" s="64">
        <f t="shared" si="7"/>
        <v>0</v>
      </c>
      <c r="AJ41" s="29">
        <f t="shared" si="7"/>
        <v>2754</v>
      </c>
      <c r="AK41" s="29">
        <f t="shared" si="7"/>
        <v>8262</v>
      </c>
      <c r="AL41" s="29">
        <f t="shared" si="7"/>
        <v>0</v>
      </c>
      <c r="AM41" s="29">
        <f t="shared" si="7"/>
        <v>0</v>
      </c>
      <c r="AN41" s="29">
        <f t="shared" si="7"/>
        <v>0</v>
      </c>
      <c r="AO41" s="64">
        <f t="shared" si="7"/>
        <v>0</v>
      </c>
    </row>
    <row r="42" spans="1:41" x14ac:dyDescent="0.25">
      <c r="A42" s="4" t="s">
        <v>57</v>
      </c>
      <c r="B42" s="4" t="s">
        <v>24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25">
      <c r="B43" t="s">
        <v>25</v>
      </c>
      <c r="C43" t="s">
        <v>26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25">
      <c r="B44" s="4" t="s">
        <v>27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2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Y45" si="8">V43</f>
        <v>0</v>
      </c>
      <c r="W45" s="27">
        <f t="shared" si="8"/>
        <v>0</v>
      </c>
      <c r="X45" s="27">
        <f t="shared" si="8"/>
        <v>0</v>
      </c>
      <c r="Y45" s="63">
        <f t="shared" si="8"/>
        <v>0</v>
      </c>
      <c r="Z45" s="37">
        <f t="shared" ref="Z45:AA45" si="9">Z43</f>
        <v>0</v>
      </c>
      <c r="AA45" s="27">
        <f t="shared" si="9"/>
        <v>0</v>
      </c>
      <c r="AB45" s="27">
        <f t="shared" ref="AB45:AF45" si="10">AB43</f>
        <v>0</v>
      </c>
      <c r="AC45" s="27">
        <f t="shared" si="10"/>
        <v>0</v>
      </c>
      <c r="AD45" s="27">
        <f>AD43</f>
        <v>0</v>
      </c>
      <c r="AE45" s="27">
        <f t="shared" si="10"/>
        <v>0</v>
      </c>
      <c r="AF45" s="27">
        <f t="shared" si="10"/>
        <v>0</v>
      </c>
      <c r="AG45" s="27">
        <f t="shared" ref="AG45:AO45" si="11">AG43</f>
        <v>0</v>
      </c>
      <c r="AH45" s="27">
        <f t="shared" si="11"/>
        <v>0</v>
      </c>
      <c r="AI45" s="63">
        <f t="shared" si="11"/>
        <v>0</v>
      </c>
      <c r="AJ45" s="27">
        <f t="shared" si="11"/>
        <v>0</v>
      </c>
      <c r="AK45" s="27">
        <f t="shared" si="11"/>
        <v>0</v>
      </c>
      <c r="AL45" s="27">
        <f t="shared" si="11"/>
        <v>0</v>
      </c>
      <c r="AM45" s="27">
        <f t="shared" si="11"/>
        <v>0</v>
      </c>
      <c r="AN45" s="27">
        <f t="shared" si="11"/>
        <v>0</v>
      </c>
      <c r="AO45" s="63">
        <f t="shared" si="11"/>
        <v>0</v>
      </c>
    </row>
    <row r="46" spans="1:41" x14ac:dyDescent="0.25">
      <c r="A46" s="4" t="s">
        <v>58</v>
      </c>
      <c r="B46" s="4" t="s">
        <v>28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25">
      <c r="B47" s="95" t="s">
        <v>34</v>
      </c>
      <c r="E47" s="102">
        <f>SUM(F47:AO47)</f>
        <v>98323.92</v>
      </c>
      <c r="F47" s="132">
        <v>23715</v>
      </c>
      <c r="G47" s="134">
        <v>0</v>
      </c>
      <c r="H47" s="134">
        <v>0</v>
      </c>
      <c r="I47" s="134">
        <v>0</v>
      </c>
      <c r="J47" s="135">
        <v>0</v>
      </c>
      <c r="K47" s="132">
        <v>10425.42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7650</v>
      </c>
      <c r="R47" s="134">
        <v>35266.5</v>
      </c>
      <c r="S47" s="134">
        <v>0</v>
      </c>
      <c r="T47" s="135">
        <v>1453.5</v>
      </c>
      <c r="U47" s="132">
        <v>0</v>
      </c>
      <c r="V47" s="134">
        <v>0</v>
      </c>
      <c r="W47" s="134">
        <v>1530</v>
      </c>
      <c r="X47" s="134">
        <v>0</v>
      </c>
      <c r="Y47" s="135">
        <v>0</v>
      </c>
      <c r="Z47" s="135">
        <v>0</v>
      </c>
      <c r="AA47" s="135">
        <v>2601</v>
      </c>
      <c r="AB47" s="135">
        <v>0</v>
      </c>
      <c r="AC47" s="135">
        <v>1989</v>
      </c>
      <c r="AD47" s="135">
        <v>0</v>
      </c>
      <c r="AE47" s="134">
        <v>0</v>
      </c>
      <c r="AF47" s="133">
        <v>0</v>
      </c>
      <c r="AG47" s="135">
        <v>0</v>
      </c>
      <c r="AH47" s="135">
        <v>0</v>
      </c>
      <c r="AI47" s="135">
        <v>0</v>
      </c>
      <c r="AJ47" s="133">
        <v>1453.5</v>
      </c>
      <c r="AK47" s="135">
        <v>11475</v>
      </c>
      <c r="AL47" s="135">
        <v>0</v>
      </c>
      <c r="AM47" s="135">
        <v>0</v>
      </c>
      <c r="AN47" s="135">
        <v>765</v>
      </c>
      <c r="AO47" s="135">
        <v>0</v>
      </c>
    </row>
    <row r="48" spans="1:41" x14ac:dyDescent="0.25">
      <c r="B48" t="s">
        <v>29</v>
      </c>
      <c r="E48" s="85">
        <f>SUM(F48:AO48)</f>
        <v>0</v>
      </c>
      <c r="F48" s="31"/>
      <c r="G48" s="40"/>
      <c r="H48" s="40"/>
      <c r="I48" s="40"/>
      <c r="J48" s="41"/>
      <c r="K48" s="29"/>
      <c r="L48" s="40"/>
      <c r="M48" s="40"/>
      <c r="N48" s="40"/>
      <c r="O48" s="40"/>
      <c r="P48" s="40"/>
      <c r="Q48" s="40"/>
      <c r="R48" s="40"/>
      <c r="S48" s="40"/>
      <c r="T48" s="41"/>
      <c r="U48" s="29"/>
      <c r="V48" s="29"/>
      <c r="W48" s="29"/>
      <c r="X48" s="29"/>
      <c r="Y48" s="64"/>
      <c r="Z48" s="40"/>
      <c r="AA48" s="29"/>
      <c r="AB48" s="29"/>
      <c r="AC48" s="29"/>
      <c r="AD48" s="29"/>
      <c r="AE48" s="29"/>
      <c r="AF48" s="29"/>
      <c r="AG48" s="29"/>
      <c r="AH48" s="29"/>
      <c r="AI48" s="64"/>
      <c r="AJ48" s="29"/>
      <c r="AK48" s="29"/>
      <c r="AL48" s="29"/>
      <c r="AM48" s="29"/>
      <c r="AN48" s="29"/>
      <c r="AO48" s="64"/>
    </row>
    <row r="49" spans="1:41" x14ac:dyDescent="0.25">
      <c r="B49" t="s">
        <v>30</v>
      </c>
      <c r="E49" s="85">
        <f>SUM(F49:AO49)</f>
        <v>0</v>
      </c>
      <c r="F49" s="31"/>
      <c r="G49" s="40"/>
      <c r="H49" s="40"/>
      <c r="I49" s="40"/>
      <c r="J49" s="41"/>
      <c r="K49" s="29"/>
      <c r="L49" s="40"/>
      <c r="M49" s="40"/>
      <c r="N49" s="40"/>
      <c r="O49" s="40"/>
      <c r="P49" s="40"/>
      <c r="Q49" s="40"/>
      <c r="R49" s="40"/>
      <c r="S49" s="40"/>
      <c r="T49" s="41"/>
      <c r="U49" s="29"/>
      <c r="V49" s="29"/>
      <c r="W49" s="29"/>
      <c r="X49" s="29"/>
      <c r="Y49" s="64"/>
      <c r="Z49" s="40"/>
      <c r="AA49" s="29"/>
      <c r="AB49" s="29"/>
      <c r="AC49" s="29"/>
      <c r="AD49" s="29"/>
      <c r="AE49" s="29"/>
      <c r="AF49" s="29"/>
      <c r="AG49" s="29"/>
      <c r="AH49" s="29"/>
      <c r="AI49" s="64"/>
      <c r="AJ49" s="29"/>
      <c r="AK49" s="29"/>
      <c r="AL49" s="29"/>
      <c r="AM49" s="29"/>
      <c r="AN49" s="29"/>
      <c r="AO49" s="64"/>
    </row>
    <row r="50" spans="1:41" x14ac:dyDescent="0.25">
      <c r="B50" t="s">
        <v>31</v>
      </c>
      <c r="E50" s="85">
        <f>SUM(F50:AO50)</f>
        <v>0</v>
      </c>
      <c r="F50" s="31"/>
      <c r="G50" s="40"/>
      <c r="H50" s="40"/>
      <c r="I50" s="40"/>
      <c r="J50" s="41"/>
      <c r="K50" s="29"/>
      <c r="L50" s="40"/>
      <c r="M50" s="40"/>
      <c r="N50" s="40"/>
      <c r="O50" s="40"/>
      <c r="P50" s="40"/>
      <c r="Q50" s="40"/>
      <c r="R50" s="40"/>
      <c r="S50" s="40"/>
      <c r="T50" s="41"/>
      <c r="U50" s="29"/>
      <c r="V50" s="29"/>
      <c r="W50" s="29"/>
      <c r="X50" s="29"/>
      <c r="Y50" s="64"/>
      <c r="Z50" s="40"/>
      <c r="AA50" s="29"/>
      <c r="AB50" s="29"/>
      <c r="AC50" s="29"/>
      <c r="AD50" s="29"/>
      <c r="AE50" s="29"/>
      <c r="AF50" s="29"/>
      <c r="AG50" s="29"/>
      <c r="AH50" s="29"/>
      <c r="AI50" s="64"/>
      <c r="AJ50" s="29"/>
      <c r="AK50" s="29"/>
      <c r="AL50" s="29"/>
      <c r="AM50" s="29"/>
      <c r="AN50" s="29"/>
      <c r="AO50" s="64"/>
    </row>
    <row r="51" spans="1:41" x14ac:dyDescent="0.25">
      <c r="B51" t="s">
        <v>32</v>
      </c>
      <c r="E51" s="85">
        <f>SUM(F51:AO51)</f>
        <v>0</v>
      </c>
      <c r="F51" s="31"/>
      <c r="G51" s="40"/>
      <c r="H51" s="40"/>
      <c r="I51" s="40"/>
      <c r="J51" s="41"/>
      <c r="K51" s="29"/>
      <c r="L51" s="40"/>
      <c r="M51" s="40"/>
      <c r="N51" s="40"/>
      <c r="O51" s="40"/>
      <c r="P51" s="40"/>
      <c r="Q51" s="40"/>
      <c r="R51" s="40"/>
      <c r="S51" s="40"/>
      <c r="T51" s="41"/>
      <c r="U51" s="29"/>
      <c r="V51" s="29"/>
      <c r="W51" s="29"/>
      <c r="X51" s="29"/>
      <c r="Y51" s="64"/>
      <c r="Z51" s="40"/>
      <c r="AA51" s="29"/>
      <c r="AB51" s="29"/>
      <c r="AC51" s="29"/>
      <c r="AD51" s="29"/>
      <c r="AE51" s="29"/>
      <c r="AF51" s="29"/>
      <c r="AG51" s="29"/>
      <c r="AH51" s="29"/>
      <c r="AI51" s="64"/>
      <c r="AJ51" s="29"/>
      <c r="AK51" s="29"/>
      <c r="AL51" s="29"/>
      <c r="AM51" s="29"/>
      <c r="AN51" s="29"/>
      <c r="AO51" s="64"/>
    </row>
    <row r="52" spans="1:41" x14ac:dyDescent="0.25">
      <c r="A52" t="s">
        <v>59</v>
      </c>
      <c r="B52" s="4" t="s">
        <v>33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25">
      <c r="E53" s="85">
        <f>SUM(E47:E51)</f>
        <v>98323.92</v>
      </c>
      <c r="F53" s="30">
        <f>SUM(F47:F51)</f>
        <v>23715</v>
      </c>
      <c r="G53" s="46">
        <f t="shared" ref="G53:I53" si="12">SUM(G47:G51)</f>
        <v>0</v>
      </c>
      <c r="H53" s="46">
        <f t="shared" si="12"/>
        <v>0</v>
      </c>
      <c r="I53" s="46">
        <f t="shared" si="12"/>
        <v>0</v>
      </c>
      <c r="J53" s="36">
        <f t="shared" ref="J53" si="13">SUM(J47:J51)</f>
        <v>0</v>
      </c>
      <c r="K53" s="30">
        <f>SUM(K47:K51)</f>
        <v>10425.42</v>
      </c>
      <c r="L53" s="46">
        <f t="shared" ref="L53:Y53" si="14">SUM(L47:L51)</f>
        <v>0</v>
      </c>
      <c r="M53" s="46">
        <f t="shared" si="14"/>
        <v>0</v>
      </c>
      <c r="N53" s="46">
        <f t="shared" si="14"/>
        <v>0</v>
      </c>
      <c r="O53" s="46">
        <f t="shared" si="14"/>
        <v>0</v>
      </c>
      <c r="P53" s="46">
        <f t="shared" si="14"/>
        <v>0</v>
      </c>
      <c r="Q53" s="46">
        <f t="shared" si="14"/>
        <v>7650</v>
      </c>
      <c r="R53" s="46"/>
      <c r="S53" s="46">
        <f t="shared" si="14"/>
        <v>0</v>
      </c>
      <c r="T53" s="36">
        <f t="shared" si="14"/>
        <v>1453.5</v>
      </c>
      <c r="U53" s="30">
        <f t="shared" si="14"/>
        <v>0</v>
      </c>
      <c r="V53" s="46">
        <f t="shared" si="14"/>
        <v>0</v>
      </c>
      <c r="W53" s="46">
        <f t="shared" si="14"/>
        <v>1530</v>
      </c>
      <c r="X53" s="46">
        <f t="shared" si="14"/>
        <v>0</v>
      </c>
      <c r="Y53" s="36">
        <f t="shared" si="14"/>
        <v>0</v>
      </c>
      <c r="Z53" s="46">
        <f t="shared" ref="Z53:AE53" si="15">SUM(Z47:Z51)</f>
        <v>0</v>
      </c>
      <c r="AA53" s="46">
        <f t="shared" si="15"/>
        <v>2601</v>
      </c>
      <c r="AB53" s="46">
        <f t="shared" si="15"/>
        <v>0</v>
      </c>
      <c r="AC53" s="46">
        <f t="shared" si="15"/>
        <v>1989</v>
      </c>
      <c r="AD53" s="46">
        <f t="shared" si="15"/>
        <v>0</v>
      </c>
      <c r="AE53" s="46">
        <f t="shared" si="15"/>
        <v>0</v>
      </c>
      <c r="AF53" s="30">
        <f t="shared" ref="AF53:AO53" si="16">SUM(AF47:AF51)</f>
        <v>0</v>
      </c>
      <c r="AG53" s="46">
        <f t="shared" si="16"/>
        <v>0</v>
      </c>
      <c r="AH53" s="46">
        <f t="shared" si="16"/>
        <v>0</v>
      </c>
      <c r="AI53" s="36">
        <f t="shared" si="16"/>
        <v>0</v>
      </c>
      <c r="AJ53" s="30">
        <f t="shared" si="16"/>
        <v>1453.5</v>
      </c>
      <c r="AK53" s="46">
        <f t="shared" si="16"/>
        <v>11475</v>
      </c>
      <c r="AL53" s="46">
        <f t="shared" si="16"/>
        <v>0</v>
      </c>
      <c r="AM53" s="46">
        <f t="shared" si="16"/>
        <v>0</v>
      </c>
      <c r="AN53" s="46">
        <f t="shared" si="16"/>
        <v>765</v>
      </c>
      <c r="AO53" s="36">
        <f t="shared" si="16"/>
        <v>0</v>
      </c>
    </row>
    <row r="54" spans="1:41" x14ac:dyDescent="0.25">
      <c r="A54" t="s">
        <v>60</v>
      </c>
      <c r="B54" s="4" t="s">
        <v>35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2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25">
      <c r="B56" t="s">
        <v>36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25">
      <c r="B57" t="s">
        <v>37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25">
      <c r="B58" t="s">
        <v>38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25">
      <c r="B59" t="s">
        <v>39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25">
      <c r="B60" t="s">
        <v>40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25">
      <c r="A61" t="s">
        <v>61</v>
      </c>
      <c r="B61" s="4" t="s">
        <v>41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25">
      <c r="E62" s="85">
        <f>SUM(F62:AO62)</f>
        <v>0</v>
      </c>
      <c r="F62" s="32">
        <f>SUM(F56:F60)</f>
        <v>0</v>
      </c>
      <c r="G62" s="32">
        <f t="shared" ref="G62:J62" si="17">SUM(G56:G60)</f>
        <v>0</v>
      </c>
      <c r="H62" s="32">
        <f t="shared" si="17"/>
        <v>0</v>
      </c>
      <c r="I62" s="32">
        <f t="shared" si="17"/>
        <v>0</v>
      </c>
      <c r="J62" s="65">
        <f t="shared" si="17"/>
        <v>0</v>
      </c>
      <c r="K62" s="32">
        <f t="shared" ref="K62" si="18">SUM(K56:K60)</f>
        <v>0</v>
      </c>
      <c r="L62" s="32">
        <f t="shared" ref="L62:Y62" si="19">SUM(L56:L60)</f>
        <v>0</v>
      </c>
      <c r="M62" s="32">
        <f t="shared" si="19"/>
        <v>0</v>
      </c>
      <c r="N62" s="32">
        <f t="shared" si="19"/>
        <v>0</v>
      </c>
      <c r="O62" s="32">
        <f t="shared" si="19"/>
        <v>0</v>
      </c>
      <c r="P62" s="32">
        <f t="shared" si="19"/>
        <v>0</v>
      </c>
      <c r="Q62" s="32">
        <f t="shared" si="19"/>
        <v>0</v>
      </c>
      <c r="R62" s="32"/>
      <c r="S62" s="32">
        <f t="shared" si="19"/>
        <v>0</v>
      </c>
      <c r="T62" s="65">
        <f t="shared" si="19"/>
        <v>0</v>
      </c>
      <c r="U62" s="32">
        <f t="shared" si="19"/>
        <v>0</v>
      </c>
      <c r="V62" s="32">
        <f t="shared" si="19"/>
        <v>0</v>
      </c>
      <c r="W62" s="32">
        <f t="shared" si="19"/>
        <v>0</v>
      </c>
      <c r="X62" s="32">
        <f t="shared" si="19"/>
        <v>0</v>
      </c>
      <c r="Y62" s="65">
        <f t="shared" si="19"/>
        <v>0</v>
      </c>
      <c r="Z62" s="58">
        <f t="shared" ref="Z62:AE62" si="20">SUM(Z56:Z60)</f>
        <v>0</v>
      </c>
      <c r="AA62" s="32">
        <f t="shared" si="20"/>
        <v>0</v>
      </c>
      <c r="AB62" s="32">
        <f t="shared" si="20"/>
        <v>0</v>
      </c>
      <c r="AC62" s="32">
        <f t="shared" si="20"/>
        <v>0</v>
      </c>
      <c r="AD62" s="32">
        <f t="shared" si="20"/>
        <v>0</v>
      </c>
      <c r="AE62" s="32">
        <f t="shared" si="20"/>
        <v>0</v>
      </c>
      <c r="AF62" s="32">
        <f t="shared" ref="AF62:AO62" si="21">SUM(AF56:AF60)</f>
        <v>0</v>
      </c>
      <c r="AG62" s="32">
        <f t="shared" si="21"/>
        <v>0</v>
      </c>
      <c r="AH62" s="32">
        <f t="shared" si="21"/>
        <v>0</v>
      </c>
      <c r="AI62" s="65">
        <f t="shared" si="21"/>
        <v>0</v>
      </c>
      <c r="AJ62" s="32">
        <f t="shared" si="21"/>
        <v>0</v>
      </c>
      <c r="AK62" s="32">
        <f t="shared" si="21"/>
        <v>0</v>
      </c>
      <c r="AL62" s="32">
        <f t="shared" si="21"/>
        <v>0</v>
      </c>
      <c r="AM62" s="32">
        <f t="shared" si="21"/>
        <v>0</v>
      </c>
      <c r="AN62" s="32">
        <f t="shared" si="21"/>
        <v>0</v>
      </c>
      <c r="AO62" s="65">
        <f t="shared" si="21"/>
        <v>0</v>
      </c>
    </row>
    <row r="63" spans="1:41" x14ac:dyDescent="0.25">
      <c r="B63" t="s">
        <v>62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25">
      <c r="A64" t="s">
        <v>64</v>
      </c>
      <c r="B64" s="4" t="s">
        <v>63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2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25">
      <c r="B66" t="s">
        <v>42</v>
      </c>
      <c r="C66" s="165"/>
      <c r="D66" s="166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25">
      <c r="B67" s="95" t="s">
        <v>96</v>
      </c>
      <c r="E67" s="102">
        <f>SUM(F67:AO67)</f>
        <v>112809.15596365224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54711.460222399997</v>
      </c>
      <c r="AA67" s="132">
        <v>7624.9146262407503</v>
      </c>
      <c r="AB67" s="132">
        <v>0</v>
      </c>
      <c r="AC67" s="132">
        <v>2945</v>
      </c>
      <c r="AD67" s="132">
        <v>0</v>
      </c>
      <c r="AE67" s="132">
        <v>47527.781115011501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25">
      <c r="B68" s="95" t="s">
        <v>83</v>
      </c>
      <c r="E68" s="102">
        <f t="shared" ref="E68:E70" si="22">SUM(F68:AO68)</f>
        <v>28814.684128776003</v>
      </c>
      <c r="F68" s="108">
        <v>16623.856228140001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12190.827900636001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25">
      <c r="B69" s="95" t="s">
        <v>84</v>
      </c>
      <c r="E69" s="102">
        <f t="shared" si="22"/>
        <v>161841.19144724638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134955.86717597439</v>
      </c>
      <c r="AI69" s="139">
        <v>26885.324271272002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25">
      <c r="B70" s="95" t="s">
        <v>85</v>
      </c>
      <c r="E70" s="102">
        <f t="shared" si="22"/>
        <v>68775.723406070596</v>
      </c>
      <c r="F70" s="108">
        <v>19840.0750524383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48935.648353632299</v>
      </c>
      <c r="AK70" s="103">
        <v>0</v>
      </c>
      <c r="AL70" s="103">
        <v>0</v>
      </c>
      <c r="AM70" s="103">
        <v>0</v>
      </c>
      <c r="AN70" s="103">
        <v>0</v>
      </c>
      <c r="AO70" s="139">
        <v>0</v>
      </c>
    </row>
    <row r="71" spans="1:41" x14ac:dyDescent="0.25">
      <c r="A71" t="s">
        <v>65</v>
      </c>
      <c r="B71" s="4" t="s">
        <v>43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25">
      <c r="E72" s="85">
        <f>SUM(E67:E70)</f>
        <v>372240.75494574523</v>
      </c>
      <c r="F72" s="29">
        <f>SUM(F67:F70)</f>
        <v>36463.931280578297</v>
      </c>
      <c r="G72" s="29">
        <f t="shared" ref="G72:AO72" si="23">SUM(G67:G70)</f>
        <v>0</v>
      </c>
      <c r="H72" s="29">
        <f t="shared" si="23"/>
        <v>0</v>
      </c>
      <c r="I72" s="29">
        <f t="shared" si="23"/>
        <v>0</v>
      </c>
      <c r="J72" s="64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 t="shared" si="23"/>
        <v>0</v>
      </c>
      <c r="P72" s="29">
        <f t="shared" si="23"/>
        <v>0</v>
      </c>
      <c r="Q72" s="29">
        <f t="shared" si="23"/>
        <v>0</v>
      </c>
      <c r="R72" s="29">
        <f t="shared" si="23"/>
        <v>0</v>
      </c>
      <c r="S72" s="29">
        <f t="shared" si="23"/>
        <v>0</v>
      </c>
      <c r="T72" s="29">
        <f t="shared" si="23"/>
        <v>0</v>
      </c>
      <c r="U72" s="29">
        <f t="shared" si="23"/>
        <v>0</v>
      </c>
      <c r="V72" s="29">
        <f t="shared" si="23"/>
        <v>0</v>
      </c>
      <c r="W72" s="29">
        <f t="shared" si="23"/>
        <v>0</v>
      </c>
      <c r="X72" s="29">
        <f t="shared" si="23"/>
        <v>0</v>
      </c>
      <c r="Y72" s="29">
        <f t="shared" si="23"/>
        <v>0</v>
      </c>
      <c r="Z72" s="29">
        <f t="shared" si="23"/>
        <v>54711.460222399997</v>
      </c>
      <c r="AA72" s="29">
        <f t="shared" si="23"/>
        <v>7624.9146262407503</v>
      </c>
      <c r="AB72" s="29">
        <f t="shared" si="23"/>
        <v>0</v>
      </c>
      <c r="AC72" s="29">
        <f t="shared" si="23"/>
        <v>2945</v>
      </c>
      <c r="AD72" s="29">
        <f t="shared" si="23"/>
        <v>0</v>
      </c>
      <c r="AE72" s="29">
        <f t="shared" si="23"/>
        <v>47527.781115011501</v>
      </c>
      <c r="AF72" s="29">
        <f t="shared" si="23"/>
        <v>0</v>
      </c>
      <c r="AG72" s="29">
        <f t="shared" si="23"/>
        <v>0</v>
      </c>
      <c r="AH72" s="29">
        <f t="shared" si="23"/>
        <v>134955.86717597439</v>
      </c>
      <c r="AI72" s="29">
        <f t="shared" si="23"/>
        <v>26885.324271272002</v>
      </c>
      <c r="AJ72" s="29">
        <f t="shared" si="23"/>
        <v>48935.648353632299</v>
      </c>
      <c r="AK72" s="29">
        <f t="shared" si="23"/>
        <v>12190.827900636001</v>
      </c>
      <c r="AL72" s="29">
        <f t="shared" si="23"/>
        <v>0</v>
      </c>
      <c r="AM72" s="29">
        <f t="shared" si="23"/>
        <v>0</v>
      </c>
      <c r="AN72" s="29">
        <f t="shared" si="23"/>
        <v>0</v>
      </c>
      <c r="AO72" s="29">
        <f t="shared" si="23"/>
        <v>0</v>
      </c>
    </row>
    <row r="73" spans="1:41" x14ac:dyDescent="0.25">
      <c r="B73" t="s">
        <v>44</v>
      </c>
      <c r="E73" s="85">
        <f>SUM(F73:AO73)</f>
        <v>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25">
      <c r="B74" t="s">
        <v>45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25">
      <c r="B75" t="s">
        <v>46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25">
      <c r="B76" t="s">
        <v>47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25">
      <c r="A77" t="s">
        <v>66</v>
      </c>
      <c r="B77" s="4" t="s">
        <v>48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25">
      <c r="E78" s="85">
        <f>SUM(F78:AO78)</f>
        <v>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25">
      <c r="A79" s="4" t="s">
        <v>67</v>
      </c>
      <c r="B79" s="4" t="s">
        <v>68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25">
      <c r="A80" s="5"/>
      <c r="B80" s="5"/>
      <c r="C80" s="5"/>
      <c r="D80" s="5"/>
      <c r="E80" s="33">
        <f>SUM(E78,E72,E65,E53,E45,E41,E36,E29,E27)</f>
        <v>3200564.7933055591</v>
      </c>
      <c r="F80" s="33">
        <f>SUM(F78,F72,F65,F53,F45,F41,F36,F29,F27)</f>
        <v>274719.46590822795</v>
      </c>
      <c r="G80" s="33">
        <f t="shared" ref="G80:K80" si="24">SUM(G78,G72,G65,G53,G45,G41,G36,G29,G27)</f>
        <v>124371.83077087515</v>
      </c>
      <c r="H80" s="33">
        <f t="shared" si="24"/>
        <v>91686.367078762734</v>
      </c>
      <c r="I80" s="33">
        <f t="shared" si="24"/>
        <v>11917.382357249999</v>
      </c>
      <c r="J80" s="67">
        <f t="shared" si="24"/>
        <v>176225.12209125032</v>
      </c>
      <c r="K80" s="33">
        <f t="shared" si="24"/>
        <v>541033.31329199986</v>
      </c>
      <c r="L80" s="33">
        <f t="shared" ref="L80:Y80" si="25">SUM(L78,L72,L65,L53,L45,L41,L36,L29,L27)</f>
        <v>77284.116147499997</v>
      </c>
      <c r="M80" s="33">
        <f t="shared" si="25"/>
        <v>41955.583859999999</v>
      </c>
      <c r="N80" s="33">
        <f t="shared" si="25"/>
        <v>152110.20078299998</v>
      </c>
      <c r="O80" s="33">
        <f t="shared" si="25"/>
        <v>19408.126747999999</v>
      </c>
      <c r="P80" s="33">
        <f t="shared" si="25"/>
        <v>46315.779049999997</v>
      </c>
      <c r="Q80" s="33">
        <f t="shared" si="25"/>
        <v>42957.499144999994</v>
      </c>
      <c r="R80" s="33"/>
      <c r="S80" s="33">
        <f t="shared" si="25"/>
        <v>128471.92634999999</v>
      </c>
      <c r="T80" s="67">
        <f t="shared" si="25"/>
        <v>1453.5</v>
      </c>
      <c r="U80" s="33">
        <f>SUM(U78,U72,U65,U53,U45,U41,U36,U29,U27)</f>
        <v>0</v>
      </c>
      <c r="V80" s="33">
        <f t="shared" si="25"/>
        <v>0</v>
      </c>
      <c r="W80" s="33">
        <f t="shared" si="25"/>
        <v>1530</v>
      </c>
      <c r="X80" s="33">
        <f t="shared" si="25"/>
        <v>5561.4451000500003</v>
      </c>
      <c r="Y80" s="67">
        <f t="shared" si="25"/>
        <v>0</v>
      </c>
      <c r="Z80" s="59">
        <f t="shared" ref="Z80:AE80" si="26">SUM(Z78,Z72,Z65,Z53,Z45,Z41,Z36,Z29,Z27)</f>
        <v>54711.460222399997</v>
      </c>
      <c r="AA80" s="33">
        <f t="shared" si="26"/>
        <v>13238.22318803075</v>
      </c>
      <c r="AB80" s="33">
        <f t="shared" si="26"/>
        <v>0</v>
      </c>
      <c r="AC80" s="33">
        <f t="shared" si="26"/>
        <v>64884.936988639929</v>
      </c>
      <c r="AD80" s="33">
        <f t="shared" si="26"/>
        <v>0</v>
      </c>
      <c r="AE80" s="33">
        <f t="shared" si="26"/>
        <v>47527.781115011501</v>
      </c>
      <c r="AF80" s="33">
        <f t="shared" ref="AF80:AO80" si="27">SUM(AF78,AF72,AF65,AF53,AF45,AF41,AF36,AF29,AF27)</f>
        <v>0</v>
      </c>
      <c r="AG80" s="33">
        <f t="shared" si="27"/>
        <v>37770.072630468756</v>
      </c>
      <c r="AH80" s="33">
        <f t="shared" si="27"/>
        <v>162648.56073057436</v>
      </c>
      <c r="AI80" s="67">
        <f t="shared" si="27"/>
        <v>26885.324271272002</v>
      </c>
      <c r="AJ80" s="33">
        <f t="shared" si="27"/>
        <v>53143.148353632299</v>
      </c>
      <c r="AK80" s="33">
        <f t="shared" si="27"/>
        <v>217040.27449447347</v>
      </c>
      <c r="AL80" s="33">
        <f t="shared" si="27"/>
        <v>0</v>
      </c>
      <c r="AM80" s="33">
        <f t="shared" si="27"/>
        <v>0</v>
      </c>
      <c r="AN80" s="33">
        <f t="shared" si="27"/>
        <v>765</v>
      </c>
      <c r="AO80" s="67">
        <f t="shared" si="27"/>
        <v>0</v>
      </c>
    </row>
    <row r="81" spans="1:41" x14ac:dyDescent="0.25">
      <c r="A81" s="4" t="s">
        <v>69</v>
      </c>
      <c r="B81" s="4" t="s">
        <v>49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25">
      <c r="B82" s="95" t="s">
        <v>50</v>
      </c>
      <c r="E82" s="102">
        <f t="shared" ref="E82" si="28">SUM(F82:AO82)</f>
        <v>573904.59472930152</v>
      </c>
      <c r="F82" s="108">
        <v>83054.463352654318</v>
      </c>
      <c r="G82" s="106">
        <v>65917.070308563838</v>
      </c>
      <c r="H82" s="106">
        <v>48593.774551744253</v>
      </c>
      <c r="I82" s="106">
        <v>6316.2126493424994</v>
      </c>
      <c r="J82" s="107">
        <v>93399.314708362683</v>
      </c>
      <c r="K82" s="140">
        <v>107241.22753564501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0">
        <v>0</v>
      </c>
      <c r="R82" s="140">
        <v>10522.840137694198</v>
      </c>
      <c r="S82" s="140">
        <v>0</v>
      </c>
      <c r="T82" s="140">
        <v>0</v>
      </c>
      <c r="U82" s="142">
        <v>0</v>
      </c>
      <c r="V82" s="143">
        <v>0</v>
      </c>
      <c r="W82" s="142">
        <v>0</v>
      </c>
      <c r="X82" s="143">
        <v>2947.5659030265001</v>
      </c>
      <c r="Y82" s="143">
        <v>0</v>
      </c>
      <c r="Z82" s="144">
        <v>0</v>
      </c>
      <c r="AA82" s="144">
        <v>1596.5235377487002</v>
      </c>
      <c r="AB82" s="144">
        <v>0</v>
      </c>
      <c r="AC82" s="144">
        <v>25544.37660397917</v>
      </c>
      <c r="AD82" s="144">
        <v>0</v>
      </c>
      <c r="AE82" s="145">
        <v>0</v>
      </c>
      <c r="AF82" s="143">
        <v>0</v>
      </c>
      <c r="AG82" s="146">
        <v>20018.138494148443</v>
      </c>
      <c r="AH82" s="146">
        <v>10643.490251658</v>
      </c>
      <c r="AI82" s="146">
        <v>0</v>
      </c>
      <c r="AJ82" s="147">
        <v>0</v>
      </c>
      <c r="AK82" s="144">
        <v>98109.596694733875</v>
      </c>
      <c r="AL82" s="144">
        <v>0</v>
      </c>
      <c r="AM82" s="144">
        <v>0</v>
      </c>
      <c r="AN82" s="144">
        <v>0</v>
      </c>
      <c r="AO82" s="144">
        <v>0</v>
      </c>
    </row>
    <row r="83" spans="1:41" x14ac:dyDescent="0.25">
      <c r="B83" t="s">
        <v>51</v>
      </c>
      <c r="E83" s="85">
        <f>SUM(F83:AO83)</f>
        <v>0</v>
      </c>
      <c r="F83" s="120"/>
      <c r="G83" s="118"/>
      <c r="H83" s="118"/>
      <c r="I83" s="118"/>
      <c r="J83" s="119"/>
      <c r="K83" s="42"/>
      <c r="L83" s="42"/>
      <c r="M83" s="42"/>
      <c r="N83" s="42"/>
      <c r="O83" s="42"/>
      <c r="P83" s="42"/>
      <c r="Q83" s="42"/>
      <c r="R83" s="42"/>
      <c r="S83" s="42"/>
      <c r="T83" s="71"/>
      <c r="U83" s="56"/>
      <c r="V83" s="56"/>
      <c r="W83" s="56"/>
      <c r="X83" s="56"/>
      <c r="Y83" s="68"/>
      <c r="Z83" s="74"/>
      <c r="AA83" s="42"/>
      <c r="AB83" s="42"/>
      <c r="AC83" s="42"/>
      <c r="AD83" s="42"/>
      <c r="AE83" s="42"/>
      <c r="AF83" s="56"/>
      <c r="AG83" s="56"/>
      <c r="AH83" s="56"/>
      <c r="AI83" s="68"/>
      <c r="AJ83" s="42"/>
      <c r="AK83" s="42"/>
      <c r="AL83" s="42"/>
      <c r="AM83" s="42"/>
      <c r="AN83" s="42"/>
      <c r="AO83" s="71"/>
    </row>
    <row r="84" spans="1:41" x14ac:dyDescent="0.25">
      <c r="B84" s="5" t="s">
        <v>52</v>
      </c>
      <c r="C84" s="5"/>
      <c r="D84" s="5"/>
      <c r="E84" s="85">
        <f>E82</f>
        <v>573904.59472930152</v>
      </c>
      <c r="F84" s="89">
        <f>SUM(F82:F83)</f>
        <v>83054.463352654318</v>
      </c>
      <c r="G84" s="128">
        <f t="shared" ref="G84:AO84" si="29">SUM(G82:G83)</f>
        <v>65917.070308563838</v>
      </c>
      <c r="H84" s="128">
        <f t="shared" si="29"/>
        <v>48593.774551744253</v>
      </c>
      <c r="I84" s="128">
        <f t="shared" si="29"/>
        <v>6316.2126493424994</v>
      </c>
      <c r="J84" s="131">
        <f t="shared" si="29"/>
        <v>93399.314708362683</v>
      </c>
      <c r="K84" s="43">
        <f t="shared" si="29"/>
        <v>107241.22753564501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3">
        <f t="shared" si="29"/>
        <v>10522.840137694198</v>
      </c>
      <c r="S84" s="43">
        <f t="shared" si="29"/>
        <v>0</v>
      </c>
      <c r="T84" s="72">
        <f t="shared" si="29"/>
        <v>0</v>
      </c>
      <c r="U84" s="57">
        <f t="shared" si="29"/>
        <v>0</v>
      </c>
      <c r="V84" s="57">
        <f t="shared" si="29"/>
        <v>0</v>
      </c>
      <c r="W84" s="57">
        <f t="shared" si="29"/>
        <v>0</v>
      </c>
      <c r="X84" s="57">
        <f t="shared" si="29"/>
        <v>2947.5659030265001</v>
      </c>
      <c r="Y84" s="69">
        <f t="shared" si="29"/>
        <v>0</v>
      </c>
      <c r="Z84" s="52">
        <f t="shared" si="29"/>
        <v>0</v>
      </c>
      <c r="AA84" s="43">
        <f t="shared" si="29"/>
        <v>1596.5235377487002</v>
      </c>
      <c r="AB84" s="43">
        <f t="shared" si="29"/>
        <v>0</v>
      </c>
      <c r="AC84" s="43">
        <f t="shared" si="29"/>
        <v>25544.37660397917</v>
      </c>
      <c r="AD84" s="43">
        <f t="shared" si="29"/>
        <v>0</v>
      </c>
      <c r="AE84" s="43">
        <f t="shared" si="29"/>
        <v>0</v>
      </c>
      <c r="AF84" s="57">
        <f t="shared" si="29"/>
        <v>0</v>
      </c>
      <c r="AG84" s="57">
        <f t="shared" si="29"/>
        <v>20018.138494148443</v>
      </c>
      <c r="AH84" s="57">
        <f t="shared" si="29"/>
        <v>10643.490251658</v>
      </c>
      <c r="AI84" s="69">
        <f t="shared" si="29"/>
        <v>0</v>
      </c>
      <c r="AJ84" s="43">
        <f t="shared" si="29"/>
        <v>0</v>
      </c>
      <c r="AK84" s="43">
        <f t="shared" si="29"/>
        <v>98109.596694733875</v>
      </c>
      <c r="AL84" s="43">
        <f t="shared" si="29"/>
        <v>0</v>
      </c>
      <c r="AM84" s="43">
        <f t="shared" si="29"/>
        <v>0</v>
      </c>
      <c r="AN84" s="43">
        <f t="shared" si="29"/>
        <v>0</v>
      </c>
      <c r="AO84" s="72">
        <f t="shared" si="29"/>
        <v>0</v>
      </c>
    </row>
    <row r="85" spans="1:41" x14ac:dyDescent="0.2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.75" thickBot="1" x14ac:dyDescent="0.3">
      <c r="A86" s="4" t="s">
        <v>70</v>
      </c>
      <c r="B86" s="4" t="s">
        <v>53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.5" thickBot="1" x14ac:dyDescent="0.3">
      <c r="E87" s="78">
        <f>SUM(E84,E80)</f>
        <v>3774469.3880348606</v>
      </c>
      <c r="F87" s="78">
        <f>SUM(F84,F80)</f>
        <v>357773.92926088226</v>
      </c>
      <c r="G87" s="78">
        <f t="shared" ref="G87:AO87" si="30">SUM(G84,G80)</f>
        <v>190288.90107943898</v>
      </c>
      <c r="H87" s="78">
        <f t="shared" si="30"/>
        <v>140280.14163050699</v>
      </c>
      <c r="I87" s="78">
        <f t="shared" si="30"/>
        <v>18233.595006592499</v>
      </c>
      <c r="J87" s="92">
        <f t="shared" si="30"/>
        <v>269624.436799613</v>
      </c>
      <c r="K87" s="78">
        <f t="shared" si="30"/>
        <v>648274.54082764487</v>
      </c>
      <c r="L87" s="79">
        <f t="shared" si="30"/>
        <v>77284.116147499997</v>
      </c>
      <c r="M87" s="79">
        <f t="shared" si="30"/>
        <v>41955.583859999999</v>
      </c>
      <c r="N87" s="79">
        <f t="shared" si="30"/>
        <v>152110.20078299998</v>
      </c>
      <c r="O87" s="79">
        <f t="shared" si="30"/>
        <v>19408.126747999999</v>
      </c>
      <c r="P87" s="79">
        <f t="shared" si="30"/>
        <v>46315.779049999997</v>
      </c>
      <c r="Q87" s="79">
        <f t="shared" si="30"/>
        <v>42957.499144999994</v>
      </c>
      <c r="R87" s="79">
        <f t="shared" si="30"/>
        <v>10522.840137694198</v>
      </c>
      <c r="S87" s="79">
        <f t="shared" si="30"/>
        <v>128471.92634999999</v>
      </c>
      <c r="T87" s="80">
        <f t="shared" si="30"/>
        <v>1453.5</v>
      </c>
      <c r="U87" s="78">
        <f t="shared" si="30"/>
        <v>0</v>
      </c>
      <c r="V87" s="79">
        <f t="shared" si="30"/>
        <v>0</v>
      </c>
      <c r="W87" s="79">
        <f t="shared" si="30"/>
        <v>1530</v>
      </c>
      <c r="X87" s="79">
        <f t="shared" si="30"/>
        <v>8509.0110030765009</v>
      </c>
      <c r="Y87" s="80">
        <f t="shared" si="30"/>
        <v>0</v>
      </c>
      <c r="Z87" s="78">
        <f t="shared" si="30"/>
        <v>54711.460222399997</v>
      </c>
      <c r="AA87" s="79">
        <f t="shared" si="30"/>
        <v>14834.746725779451</v>
      </c>
      <c r="AB87" s="79">
        <f t="shared" si="30"/>
        <v>0</v>
      </c>
      <c r="AC87" s="79">
        <f t="shared" si="30"/>
        <v>90429.313592619103</v>
      </c>
      <c r="AD87" s="79">
        <f t="shared" si="30"/>
        <v>0</v>
      </c>
      <c r="AE87" s="79">
        <f t="shared" si="30"/>
        <v>47527.781115011501</v>
      </c>
      <c r="AF87" s="79">
        <f t="shared" si="30"/>
        <v>0</v>
      </c>
      <c r="AG87" s="79">
        <f t="shared" si="30"/>
        <v>57788.211124617199</v>
      </c>
      <c r="AH87" s="79">
        <f t="shared" si="30"/>
        <v>173292.05098223235</v>
      </c>
      <c r="AI87" s="79">
        <f t="shared" si="30"/>
        <v>26885.324271272002</v>
      </c>
      <c r="AJ87" s="79">
        <f t="shared" si="30"/>
        <v>53143.148353632299</v>
      </c>
      <c r="AK87" s="79">
        <f t="shared" si="30"/>
        <v>315149.87118920736</v>
      </c>
      <c r="AL87" s="79">
        <f t="shared" si="30"/>
        <v>0</v>
      </c>
      <c r="AM87" s="79">
        <f t="shared" si="30"/>
        <v>0</v>
      </c>
      <c r="AN87" s="79">
        <f t="shared" si="30"/>
        <v>765</v>
      </c>
      <c r="AO87" s="80">
        <f t="shared" si="30"/>
        <v>0</v>
      </c>
    </row>
    <row r="89" spans="1:41" x14ac:dyDescent="0.25">
      <c r="E89" s="24"/>
    </row>
    <row r="91" spans="1:41" x14ac:dyDescent="0.25">
      <c r="D91" s="24"/>
      <c r="E91" s="94"/>
      <c r="F91" s="24"/>
      <c r="G91" s="94"/>
    </row>
    <row r="92" spans="1:41" x14ac:dyDescent="0.25">
      <c r="B92" s="151"/>
      <c r="D92" s="24"/>
      <c r="E92" s="24"/>
      <c r="F92" s="24"/>
    </row>
    <row r="93" spans="1:41" x14ac:dyDescent="0.25">
      <c r="B93" s="151"/>
      <c r="D93" s="24"/>
      <c r="E93" s="24"/>
      <c r="F93" s="24"/>
    </row>
    <row r="94" spans="1:41" x14ac:dyDescent="0.25">
      <c r="B94" s="151"/>
      <c r="D94" s="24"/>
      <c r="E94" s="24"/>
      <c r="F94" s="24"/>
    </row>
    <row r="95" spans="1:41" x14ac:dyDescent="0.25">
      <c r="B95" s="151"/>
      <c r="D95" s="24"/>
      <c r="E95" s="24"/>
      <c r="F95" s="24"/>
      <c r="L95" s="94"/>
      <c r="N95" s="152"/>
    </row>
    <row r="96" spans="1:41" x14ac:dyDescent="0.25">
      <c r="B96" s="151"/>
      <c r="D96" s="24"/>
      <c r="E96" s="24"/>
      <c r="F96" s="24"/>
      <c r="L96" s="94"/>
      <c r="N96" s="94"/>
    </row>
    <row r="97" spans="2:14" x14ac:dyDescent="0.25">
      <c r="B97" s="151"/>
      <c r="D97" s="24"/>
      <c r="E97" s="24"/>
      <c r="F97" s="24"/>
      <c r="L97" s="94"/>
      <c r="N97" s="94"/>
    </row>
    <row r="98" spans="2:14" x14ac:dyDescent="0.25">
      <c r="B98" s="151"/>
      <c r="D98" s="24"/>
      <c r="E98" s="24"/>
      <c r="F98" s="24"/>
      <c r="L98" s="94"/>
      <c r="N98" s="94"/>
    </row>
    <row r="99" spans="2:14" x14ac:dyDescent="0.25">
      <c r="B99" s="151"/>
      <c r="D99" s="24"/>
      <c r="E99" s="24"/>
      <c r="F99" s="24"/>
      <c r="L99" s="94"/>
      <c r="N99" s="94"/>
    </row>
    <row r="100" spans="2:14" x14ac:dyDescent="0.25">
      <c r="B100" s="151"/>
      <c r="D100" s="24"/>
      <c r="E100" s="24"/>
      <c r="F100" s="24"/>
      <c r="L100" s="94"/>
      <c r="N100" s="152"/>
    </row>
    <row r="101" spans="2:14" x14ac:dyDescent="0.25">
      <c r="B101" s="151"/>
      <c r="D101" s="24"/>
      <c r="E101" s="24"/>
      <c r="F101" s="24"/>
      <c r="L101" s="94"/>
      <c r="N101" s="152"/>
    </row>
    <row r="102" spans="2:14" x14ac:dyDescent="0.25">
      <c r="L102" s="94"/>
      <c r="N102" s="152"/>
    </row>
    <row r="103" spans="2:14" x14ac:dyDescent="0.25">
      <c r="L103" s="94"/>
      <c r="N103" s="152"/>
    </row>
    <row r="104" spans="2:14" x14ac:dyDescent="0.25">
      <c r="E104" s="94"/>
      <c r="L104" s="94"/>
      <c r="N104" s="152"/>
    </row>
    <row r="105" spans="2:14" x14ac:dyDescent="0.25">
      <c r="E105" s="94"/>
      <c r="L105" s="94"/>
      <c r="N105" s="152"/>
    </row>
    <row r="106" spans="2:14" x14ac:dyDescent="0.25">
      <c r="L106" s="94"/>
      <c r="N106" s="152"/>
    </row>
    <row r="107" spans="2:14" x14ac:dyDescent="0.25">
      <c r="L107" s="94"/>
      <c r="N107" s="152"/>
    </row>
    <row r="108" spans="2:14" x14ac:dyDescent="0.25">
      <c r="L108" s="94"/>
      <c r="N108" s="152"/>
    </row>
    <row r="109" spans="2:14" x14ac:dyDescent="0.25">
      <c r="L109" s="94"/>
      <c r="N109" s="152"/>
    </row>
    <row r="110" spans="2:14" x14ac:dyDescent="0.25">
      <c r="L110" s="94"/>
      <c r="N110" s="152"/>
    </row>
    <row r="111" spans="2:14" x14ac:dyDescent="0.25">
      <c r="L111" s="94"/>
      <c r="N111" s="152"/>
    </row>
    <row r="112" spans="2:14" x14ac:dyDescent="0.25">
      <c r="L112" s="94"/>
      <c r="N112" s="152"/>
    </row>
    <row r="113" spans="12:14" x14ac:dyDescent="0.25">
      <c r="L113" s="94"/>
      <c r="N113" s="152"/>
    </row>
    <row r="114" spans="12:14" x14ac:dyDescent="0.25">
      <c r="L114" s="94"/>
      <c r="N114" s="152"/>
    </row>
    <row r="115" spans="12:14" x14ac:dyDescent="0.25">
      <c r="L115" s="94"/>
      <c r="N115" s="152"/>
    </row>
    <row r="116" spans="12:14" x14ac:dyDescent="0.25">
      <c r="L116" s="94"/>
      <c r="N116" s="152"/>
    </row>
    <row r="117" spans="12:14" x14ac:dyDescent="0.25">
      <c r="L117" s="94"/>
      <c r="N117" s="152"/>
    </row>
    <row r="118" spans="12:14" x14ac:dyDescent="0.25">
      <c r="L118" s="94"/>
      <c r="N118" s="152"/>
    </row>
    <row r="119" spans="12:14" x14ac:dyDescent="0.25">
      <c r="L119" s="94"/>
      <c r="N119" s="152"/>
    </row>
    <row r="120" spans="12:14" x14ac:dyDescent="0.25">
      <c r="L120" s="94"/>
      <c r="N120" s="152"/>
    </row>
    <row r="121" spans="12:14" x14ac:dyDescent="0.25">
      <c r="L121" s="94"/>
      <c r="N121" s="152"/>
    </row>
    <row r="122" spans="12:14" x14ac:dyDescent="0.25">
      <c r="L122" s="94"/>
      <c r="N122" s="152"/>
    </row>
    <row r="123" spans="12:14" x14ac:dyDescent="0.25">
      <c r="L123" s="94"/>
      <c r="N123" s="152"/>
    </row>
    <row r="124" spans="12:14" x14ac:dyDescent="0.25">
      <c r="L124" s="94"/>
      <c r="N124" s="152"/>
    </row>
    <row r="125" spans="12:14" x14ac:dyDescent="0.25">
      <c r="L125" s="94"/>
      <c r="N125" s="152"/>
    </row>
    <row r="126" spans="12:14" x14ac:dyDescent="0.25">
      <c r="L126" s="94"/>
      <c r="N126" s="152"/>
    </row>
    <row r="127" spans="12:14" x14ac:dyDescent="0.25">
      <c r="L127" s="94"/>
      <c r="N127" s="152"/>
    </row>
    <row r="128" spans="12:14" x14ac:dyDescent="0.25">
      <c r="L128" s="94"/>
      <c r="N128" s="152"/>
    </row>
    <row r="129" spans="12:14" x14ac:dyDescent="0.25">
      <c r="L129" s="94"/>
      <c r="N129" s="152"/>
    </row>
    <row r="130" spans="12:14" x14ac:dyDescent="0.25">
      <c r="L130" s="94"/>
      <c r="N130" s="152"/>
    </row>
    <row r="131" spans="12:14" x14ac:dyDescent="0.25">
      <c r="L131" s="94"/>
      <c r="N131" s="152"/>
    </row>
    <row r="132" spans="12:14" x14ac:dyDescent="0.25">
      <c r="L132" s="94"/>
      <c r="N132" s="152"/>
    </row>
    <row r="133" spans="12:14" x14ac:dyDescent="0.25">
      <c r="L133" s="94"/>
      <c r="N133" s="152"/>
    </row>
    <row r="134" spans="12:14" x14ac:dyDescent="0.25">
      <c r="L134" s="94"/>
      <c r="N134" s="152"/>
    </row>
    <row r="135" spans="12:14" x14ac:dyDescent="0.25">
      <c r="L135" s="94"/>
      <c r="N135" s="152"/>
    </row>
    <row r="136" spans="12:14" x14ac:dyDescent="0.25">
      <c r="L136" s="94"/>
      <c r="N136" s="152"/>
    </row>
    <row r="137" spans="12:14" x14ac:dyDescent="0.25">
      <c r="L137" s="94"/>
      <c r="N137" s="152"/>
    </row>
    <row r="138" spans="12:14" x14ac:dyDescent="0.25">
      <c r="L138" s="94"/>
      <c r="N138" s="152"/>
    </row>
    <row r="139" spans="12:14" x14ac:dyDescent="0.25">
      <c r="L139" s="94"/>
      <c r="N139" s="152"/>
    </row>
    <row r="140" spans="12:14" x14ac:dyDescent="0.25">
      <c r="L140" s="94"/>
      <c r="N140" s="152"/>
    </row>
    <row r="141" spans="12:14" x14ac:dyDescent="0.25">
      <c r="L141" s="94"/>
      <c r="N141" s="152"/>
    </row>
    <row r="142" spans="12:14" x14ac:dyDescent="0.25">
      <c r="L142" s="94"/>
      <c r="N142" s="152"/>
    </row>
    <row r="143" spans="12:14" x14ac:dyDescent="0.25">
      <c r="L143" s="94"/>
      <c r="N143" s="152"/>
    </row>
    <row r="144" spans="12:14" x14ac:dyDescent="0.25">
      <c r="L144" s="94"/>
      <c r="N144" s="152"/>
    </row>
    <row r="145" spans="12:14" x14ac:dyDescent="0.25">
      <c r="L145" s="94"/>
      <c r="N145" s="152"/>
    </row>
    <row r="146" spans="12:14" x14ac:dyDescent="0.25">
      <c r="L146" s="94"/>
      <c r="N146" s="152"/>
    </row>
    <row r="147" spans="12:14" x14ac:dyDescent="0.25">
      <c r="L147" s="94"/>
      <c r="N147" s="152"/>
    </row>
    <row r="148" spans="12:14" x14ac:dyDescent="0.25">
      <c r="L148" s="94"/>
      <c r="N148" s="152"/>
    </row>
    <row r="149" spans="12:14" x14ac:dyDescent="0.25">
      <c r="L149" s="94"/>
      <c r="N149" s="152"/>
    </row>
    <row r="150" spans="12:14" x14ac:dyDescent="0.25">
      <c r="L150" s="94"/>
      <c r="N150" s="152"/>
    </row>
    <row r="151" spans="12:14" x14ac:dyDescent="0.25">
      <c r="L151" s="94"/>
      <c r="N151" s="152"/>
    </row>
  </sheetData>
  <mergeCells count="13">
    <mergeCell ref="AJ2:AO2"/>
    <mergeCell ref="K34:T34"/>
    <mergeCell ref="AJ34:AO34"/>
    <mergeCell ref="AF34:AI34"/>
    <mergeCell ref="Z34:AE34"/>
    <mergeCell ref="U34:Y34"/>
    <mergeCell ref="C66:D66"/>
    <mergeCell ref="K2:T2"/>
    <mergeCell ref="Z2:AE2"/>
    <mergeCell ref="U2:Y2"/>
    <mergeCell ref="AF2:AI2"/>
    <mergeCell ref="F2:J2"/>
    <mergeCell ref="F34:J34"/>
  </mergeCells>
  <hyperlinks>
    <hyperlink ref="U34:Y34" location="'CapEx Table'!A1" display="View Itemized Table" xr:uid="{00000000-0004-0000-0000-000001000000}"/>
    <hyperlink ref="Z34:AE34" location="'CapEx Table'!A1" display="View Itemized Table" xr:uid="{00000000-0004-0000-0000-000002000000}"/>
    <hyperlink ref="AF34:AI34" location="'CapEx Table'!A1" display="View Itemized Table" xr:uid="{00000000-0004-0000-0000-000003000000}"/>
    <hyperlink ref="AJ34:AO34" location="'CapEx Table'!A1" display="View Itemized Table" xr:uid="{00000000-0004-0000-0000-000004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2C6B2B-60C5-4D00-8095-19621C3A3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1a385-c01c-48ac-a838-6ea2c6c9cf0a"/>
    <ds:schemaRef ds:uri="c060ed68-af92-4cdd-bcb5-fb4ebbbbf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6202E-4C92-4098-8B10-2FFB604C0D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51EA63-9F66-41FC-B345-E70C75621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1030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Mark W.</dc:creator>
  <cp:lastModifiedBy>Laura Mercier</cp:lastModifiedBy>
  <dcterms:created xsi:type="dcterms:W3CDTF">2021-09-21T13:18:04Z</dcterms:created>
  <dcterms:modified xsi:type="dcterms:W3CDTF">2022-04-12T14:57:09Z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