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Rev 30.0\"/>
    </mc:Choice>
  </mc:AlternateContent>
  <bookViews>
    <workbookView xWindow="0" yWindow="0" windowWidth="28800" windowHeight="12300" activeTab="2"/>
  </bookViews>
  <sheets>
    <sheet name="Emeritus" sheetId="11" r:id="rId1"/>
    <sheet name="Data" sheetId="15" r:id="rId2"/>
    <sheet name="Authors Contribution" sheetId="3" r:id="rId3"/>
    <sheet name="Institutional Chart" sheetId="4" r:id="rId4"/>
    <sheet name="Previous MoUs" sheetId="8" r:id="rId5"/>
    <sheet name="Head Count graphs" sheetId="9" r:id="rId6"/>
    <sheet name="Authors Contribution (v10)" sheetId="7" state="hidden" r:id="rId7"/>
    <sheet name="Distributed Funding Model" sheetId="2" state="hidden" r:id="rId8"/>
  </sheets>
  <definedNames>
    <definedName name="_xlnm._FilterDatabase" localSheetId="2" hidden="1">'Authors Contribution'!$C$2:$U$59</definedName>
    <definedName name="_xlnm._FilterDatabase" localSheetId="6" hidden="1">'Authors Contribution (v10)'!$B$2:$R$41</definedName>
    <definedName name="_xlnm._FilterDatabase" localSheetId="3" hidden="1">'Institutional Chart'!$A$2:$AW$82</definedName>
    <definedName name="BdgtOK">#REF!</definedName>
    <definedName name="CatOK">#REF!</definedName>
    <definedName name="InstiOK">#REF!</definedName>
    <definedName name="NameOK">#REF!</definedName>
    <definedName name="_xlnm.Print_Area" localSheetId="2">'Authors Contribution'!$A$1:$T$62</definedName>
    <definedName name="_xlnm.Print_Area" localSheetId="6">'Authors Contribution (v10)'!$A$1:$R$42</definedName>
    <definedName name="_xlnm.Print_Area" localSheetId="3">'Institutional Chart'!$I$3:$T$45</definedName>
    <definedName name="_xlnm.Print_Area">#N/A</definedName>
    <definedName name="_xlnm.Print_Titles" localSheetId="6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AL57" i="4" l="1"/>
  <c r="AL56" i="4"/>
  <c r="AL55" i="4"/>
  <c r="B79" i="4"/>
  <c r="S54" i="3"/>
  <c r="B43" i="4" l="1"/>
  <c r="A43" i="4"/>
  <c r="I37" i="4" l="1"/>
  <c r="H37" i="4"/>
  <c r="F37" i="4"/>
  <c r="E37" i="4"/>
  <c r="D37" i="4"/>
  <c r="A37" i="4"/>
  <c r="B37" i="4"/>
  <c r="BT56" i="3"/>
  <c r="BB56" i="3"/>
  <c r="BA56" i="3"/>
  <c r="AZ56" i="3"/>
  <c r="AY56" i="3"/>
  <c r="AX56" i="3"/>
  <c r="AW56" i="3"/>
  <c r="AU56" i="3"/>
  <c r="AT56" i="3"/>
  <c r="AS56" i="3"/>
  <c r="AL56" i="3"/>
  <c r="AA56" i="3"/>
  <c r="S56" i="3"/>
  <c r="BC56" i="3" s="1"/>
  <c r="H56" i="3"/>
  <c r="AR56" i="3" s="1"/>
  <c r="G37" i="4" l="1"/>
  <c r="B46" i="4"/>
  <c r="A46" i="4"/>
  <c r="AK57" i="4" l="1"/>
  <c r="AP53" i="3"/>
  <c r="B51" i="4" l="1"/>
  <c r="A51" i="4"/>
  <c r="I51" i="4" s="1"/>
  <c r="AP27" i="3"/>
  <c r="AP26" i="3"/>
  <c r="BT26" i="3"/>
  <c r="BO26" i="3"/>
  <c r="BB26" i="3"/>
  <c r="BA26" i="3"/>
  <c r="AZ26" i="3"/>
  <c r="AY26" i="3"/>
  <c r="AX26" i="3"/>
  <c r="AW26" i="3"/>
  <c r="AU26" i="3"/>
  <c r="AT26" i="3"/>
  <c r="AS26" i="3"/>
  <c r="AL26" i="3"/>
  <c r="AA26" i="3"/>
  <c r="S26" i="3"/>
  <c r="H26" i="3"/>
  <c r="AR26" i="3" l="1"/>
  <c r="BC26" i="3"/>
  <c r="H51" i="4"/>
  <c r="F51" i="4"/>
  <c r="E51" i="4"/>
  <c r="AK58" i="3"/>
  <c r="AJ58" i="3"/>
  <c r="AI58" i="3"/>
  <c r="AH58" i="3"/>
  <c r="AG58" i="3"/>
  <c r="AD58" i="3"/>
  <c r="AC58" i="3"/>
  <c r="AB58" i="3"/>
  <c r="AL57" i="3"/>
  <c r="AA57" i="3"/>
  <c r="AL55" i="3"/>
  <c r="AA55" i="3"/>
  <c r="AL54" i="3"/>
  <c r="AA54" i="3"/>
  <c r="AL53" i="3"/>
  <c r="AA53" i="3"/>
  <c r="AL52" i="3"/>
  <c r="AA52" i="3"/>
  <c r="AL51" i="3"/>
  <c r="AA51" i="3"/>
  <c r="AL50" i="3"/>
  <c r="AA50" i="3"/>
  <c r="AL49" i="3"/>
  <c r="AA49" i="3"/>
  <c r="AL48" i="3"/>
  <c r="AA48" i="3"/>
  <c r="AL47" i="3"/>
  <c r="AA47" i="3"/>
  <c r="AL46" i="3"/>
  <c r="AA46" i="3"/>
  <c r="AL45" i="3"/>
  <c r="AA45" i="3"/>
  <c r="AF58" i="3"/>
  <c r="AA44" i="3"/>
  <c r="AL43" i="3"/>
  <c r="AA43" i="3"/>
  <c r="AL42" i="3"/>
  <c r="AA42" i="3"/>
  <c r="AL41" i="3"/>
  <c r="AA41" i="3"/>
  <c r="AL40" i="3"/>
  <c r="AA40" i="3"/>
  <c r="AL39" i="3"/>
  <c r="AA39" i="3"/>
  <c r="AL38" i="3"/>
  <c r="AA38" i="3"/>
  <c r="AL37" i="3"/>
  <c r="AA37" i="3"/>
  <c r="AL36" i="3"/>
  <c r="AA36" i="3"/>
  <c r="AL35" i="3"/>
  <c r="AA35" i="3"/>
  <c r="AL34" i="3"/>
  <c r="AA34" i="3"/>
  <c r="AL33" i="3"/>
  <c r="AA33" i="3"/>
  <c r="AL32" i="3"/>
  <c r="AA32" i="3"/>
  <c r="AA58" i="3" s="1"/>
  <c r="AK31" i="3"/>
  <c r="AJ31" i="3"/>
  <c r="AI31" i="3"/>
  <c r="AH31" i="3"/>
  <c r="AG31" i="3"/>
  <c r="AF31" i="3"/>
  <c r="AE31" i="3"/>
  <c r="AD31" i="3"/>
  <c r="AD59" i="3" s="1"/>
  <c r="AC31" i="3"/>
  <c r="AB31" i="3"/>
  <c r="AL30" i="3"/>
  <c r="AA30" i="3"/>
  <c r="AL29" i="3"/>
  <c r="AA29" i="3"/>
  <c r="AL28" i="3"/>
  <c r="AA28" i="3"/>
  <c r="AL27" i="3"/>
  <c r="AA27" i="3"/>
  <c r="AL25" i="3"/>
  <c r="AA25" i="3"/>
  <c r="AL24" i="3"/>
  <c r="AA24" i="3"/>
  <c r="AL23" i="3"/>
  <c r="AA23" i="3"/>
  <c r="AL22" i="3"/>
  <c r="AA22" i="3"/>
  <c r="AL21" i="3"/>
  <c r="AA21" i="3"/>
  <c r="AL20" i="3"/>
  <c r="AA20" i="3"/>
  <c r="AL19" i="3"/>
  <c r="AA19" i="3"/>
  <c r="AL18" i="3"/>
  <c r="AA18" i="3"/>
  <c r="AL17" i="3"/>
  <c r="AA17" i="3"/>
  <c r="AL16" i="3"/>
  <c r="AA16" i="3"/>
  <c r="AL15" i="3"/>
  <c r="AA15" i="3"/>
  <c r="AL14" i="3"/>
  <c r="AA14" i="3"/>
  <c r="AL13" i="3"/>
  <c r="AA13" i="3"/>
  <c r="AL12" i="3"/>
  <c r="AA12" i="3"/>
  <c r="AL11" i="3"/>
  <c r="AA11" i="3"/>
  <c r="AL10" i="3"/>
  <c r="AA10" i="3"/>
  <c r="AL9" i="3"/>
  <c r="AA9" i="3"/>
  <c r="AL8" i="3"/>
  <c r="AA8" i="3"/>
  <c r="AL7" i="3"/>
  <c r="AA7" i="3"/>
  <c r="AL6" i="3"/>
  <c r="AA6" i="3"/>
  <c r="AL5" i="3"/>
  <c r="AA5" i="3"/>
  <c r="AL4" i="3"/>
  <c r="AA4" i="3"/>
  <c r="AL3" i="3"/>
  <c r="AA3" i="3"/>
  <c r="AJ59" i="3" l="1"/>
  <c r="AI59" i="3"/>
  <c r="AF59" i="3"/>
  <c r="AG59" i="3"/>
  <c r="AK59" i="3"/>
  <c r="G51" i="4"/>
  <c r="AA31" i="3"/>
  <c r="AB59" i="3"/>
  <c r="AH59" i="3"/>
  <c r="AL31" i="3"/>
  <c r="AC59" i="3"/>
  <c r="AA59" i="3"/>
  <c r="AL44" i="3"/>
  <c r="AL58" i="3" s="1"/>
  <c r="AL59" i="3" l="1"/>
  <c r="AJ57" i="4"/>
  <c r="B20" i="4" l="1"/>
  <c r="A20" i="4"/>
  <c r="F20" i="4" s="1"/>
  <c r="AZ12" i="3"/>
  <c r="AY12" i="3"/>
  <c r="BT8" i="3"/>
  <c r="BO8" i="3"/>
  <c r="BB8" i="3"/>
  <c r="BA8" i="3"/>
  <c r="AZ8" i="3"/>
  <c r="AY8" i="3"/>
  <c r="AX8" i="3"/>
  <c r="AW8" i="3"/>
  <c r="AU8" i="3"/>
  <c r="AT8" i="3"/>
  <c r="AS8" i="3"/>
  <c r="S8" i="3"/>
  <c r="H8" i="3"/>
  <c r="D20" i="4" l="1"/>
  <c r="E20" i="4"/>
  <c r="AR8" i="3"/>
  <c r="H20" i="4"/>
  <c r="I20" i="4"/>
  <c r="BC8" i="3"/>
  <c r="AI57" i="4"/>
  <c r="B66" i="4"/>
  <c r="B23" i="4"/>
  <c r="A23" i="4"/>
  <c r="I23" i="4" s="1"/>
  <c r="AY33" i="3"/>
  <c r="AP33" i="3"/>
  <c r="Y33" i="3"/>
  <c r="BT33" i="3"/>
  <c r="BO33" i="3"/>
  <c r="BB33" i="3"/>
  <c r="BA33" i="3"/>
  <c r="AZ33" i="3"/>
  <c r="AX33" i="3"/>
  <c r="AW33" i="3"/>
  <c r="AU33" i="3"/>
  <c r="AT33" i="3"/>
  <c r="AS33" i="3"/>
  <c r="S33" i="3"/>
  <c r="H33" i="3"/>
  <c r="B25" i="4"/>
  <c r="A25" i="4"/>
  <c r="I25" i="4" s="1"/>
  <c r="BT10" i="3"/>
  <c r="BO10" i="3"/>
  <c r="BB10" i="3"/>
  <c r="BA10" i="3"/>
  <c r="AZ10" i="3"/>
  <c r="AY10" i="3"/>
  <c r="AX10" i="3"/>
  <c r="AW10" i="3"/>
  <c r="AU10" i="3"/>
  <c r="AT10" i="3"/>
  <c r="AS10" i="3"/>
  <c r="S10" i="3"/>
  <c r="H10" i="3"/>
  <c r="G20" i="4" l="1"/>
  <c r="BC33" i="3"/>
  <c r="D23" i="4"/>
  <c r="H23" i="4"/>
  <c r="F23" i="4"/>
  <c r="E23" i="4"/>
  <c r="AR33" i="3"/>
  <c r="D25" i="4"/>
  <c r="H25" i="4"/>
  <c r="F25" i="4"/>
  <c r="E25" i="4"/>
  <c r="BC10" i="3"/>
  <c r="AR10" i="3"/>
  <c r="A27" i="4"/>
  <c r="I27" i="4" s="1"/>
  <c r="B27" i="4"/>
  <c r="BT13" i="3"/>
  <c r="BO13" i="3"/>
  <c r="BB13" i="3"/>
  <c r="BA13" i="3"/>
  <c r="AZ13" i="3"/>
  <c r="AY13" i="3"/>
  <c r="AX13" i="3"/>
  <c r="AW13" i="3"/>
  <c r="AU13" i="3"/>
  <c r="AT13" i="3"/>
  <c r="AS13" i="3"/>
  <c r="S13" i="3"/>
  <c r="H13" i="3"/>
  <c r="G23" i="4" l="1"/>
  <c r="G25" i="4"/>
  <c r="D27" i="4"/>
  <c r="H27" i="4"/>
  <c r="F27" i="4"/>
  <c r="E27" i="4"/>
  <c r="AR13" i="3"/>
  <c r="BC13" i="3"/>
  <c r="AH57" i="4"/>
  <c r="G27" i="4" l="1"/>
  <c r="AG57" i="4" l="1"/>
  <c r="B48" i="4"/>
  <c r="A48" i="4"/>
  <c r="I48" i="4" s="1"/>
  <c r="F48" i="4" l="1"/>
  <c r="D48" i="4"/>
  <c r="H48" i="4"/>
  <c r="E48" i="4"/>
  <c r="BT21" i="3"/>
  <c r="BO21" i="3"/>
  <c r="BB21" i="3"/>
  <c r="BA21" i="3"/>
  <c r="AZ21" i="3"/>
  <c r="AY21" i="3"/>
  <c r="AX21" i="3"/>
  <c r="AW21" i="3"/>
  <c r="AU21" i="3"/>
  <c r="AT21" i="3"/>
  <c r="AS21" i="3"/>
  <c r="S21" i="3"/>
  <c r="H21" i="3"/>
  <c r="AR21" i="3" s="1"/>
  <c r="BC21" i="3" l="1"/>
  <c r="G48" i="4"/>
  <c r="AF57" i="4"/>
  <c r="AW1" i="3" l="1"/>
  <c r="AF1" i="3"/>
  <c r="B39" i="4" l="1"/>
  <c r="A39" i="4"/>
  <c r="I39" i="4" s="1"/>
  <c r="B38" i="4"/>
  <c r="A38" i="4"/>
  <c r="H38" i="4" s="1"/>
  <c r="F39" i="4" l="1"/>
  <c r="E38" i="4"/>
  <c r="D39" i="4"/>
  <c r="H39" i="4"/>
  <c r="I38" i="4"/>
  <c r="E39" i="4"/>
  <c r="F38" i="4"/>
  <c r="D38" i="4"/>
  <c r="G39" i="4" l="1"/>
  <c r="G38" i="4"/>
  <c r="F43" i="4"/>
  <c r="I43" i="4"/>
  <c r="H43" i="4"/>
  <c r="E43" i="4"/>
  <c r="D43" i="4"/>
  <c r="B65" i="4"/>
  <c r="AE57" i="4" l="1"/>
  <c r="B47" i="4"/>
  <c r="A47" i="4"/>
  <c r="F47" i="4" l="1"/>
  <c r="I47" i="4"/>
  <c r="H47" i="4"/>
  <c r="F46" i="4"/>
  <c r="I46" i="4"/>
  <c r="H46" i="4"/>
  <c r="D47" i="4"/>
  <c r="E47" i="4"/>
  <c r="E46" i="4"/>
  <c r="D46" i="4"/>
  <c r="BT25" i="3" l="1"/>
  <c r="BO25" i="3"/>
  <c r="BB25" i="3"/>
  <c r="BA25" i="3"/>
  <c r="AZ25" i="3"/>
  <c r="AY25" i="3"/>
  <c r="AX25" i="3"/>
  <c r="AW25" i="3"/>
  <c r="AU25" i="3"/>
  <c r="AT25" i="3"/>
  <c r="AS25" i="3"/>
  <c r="S25" i="3"/>
  <c r="H25" i="3"/>
  <c r="BC25" i="3" l="1"/>
  <c r="AR25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7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7" i="3"/>
  <c r="BB32" i="3"/>
  <c r="BB4" i="3"/>
  <c r="BB5" i="3"/>
  <c r="BB6" i="3"/>
  <c r="BB7" i="3"/>
  <c r="BB9" i="3"/>
  <c r="BB11" i="3"/>
  <c r="BB12" i="3"/>
  <c r="BB14" i="3"/>
  <c r="BB15" i="3"/>
  <c r="BB16" i="3"/>
  <c r="BB17" i="3"/>
  <c r="BB18" i="3"/>
  <c r="BB19" i="3"/>
  <c r="BB20" i="3"/>
  <c r="BB22" i="3"/>
  <c r="BB23" i="3"/>
  <c r="BB24" i="3"/>
  <c r="BB27" i="3"/>
  <c r="BB28" i="3"/>
  <c r="BB29" i="3"/>
  <c r="BB30" i="3"/>
  <c r="BB3" i="3"/>
  <c r="H20" i="3" l="1"/>
  <c r="G47" i="4" s="1"/>
  <c r="BT20" i="3"/>
  <c r="BO20" i="3"/>
  <c r="S20" i="3"/>
  <c r="AD57" i="4" l="1"/>
  <c r="B41" i="4" l="1"/>
  <c r="A41" i="4"/>
  <c r="B42" i="4"/>
  <c r="A42" i="4"/>
  <c r="K29" i="4"/>
  <c r="F42" i="4" l="1"/>
  <c r="I42" i="4"/>
  <c r="H42" i="4"/>
  <c r="I41" i="4"/>
  <c r="H41" i="4"/>
  <c r="F41" i="4"/>
  <c r="D42" i="4"/>
  <c r="E42" i="4"/>
  <c r="D41" i="4"/>
  <c r="E41" i="4"/>
  <c r="B31" i="4" l="1"/>
  <c r="A31" i="4"/>
  <c r="BT55" i="3"/>
  <c r="AZ55" i="3"/>
  <c r="AY55" i="3"/>
  <c r="AX55" i="3"/>
  <c r="AW55" i="3"/>
  <c r="AU55" i="3"/>
  <c r="AT55" i="3"/>
  <c r="AS55" i="3"/>
  <c r="S55" i="3"/>
  <c r="H55" i="3"/>
  <c r="I31" i="4" l="1"/>
  <c r="H31" i="4"/>
  <c r="F31" i="4"/>
  <c r="E31" i="4"/>
  <c r="D31" i="4"/>
  <c r="AR55" i="3"/>
  <c r="BC55" i="3"/>
  <c r="H54" i="3"/>
  <c r="H16" i="3" l="1"/>
  <c r="AU37" i="3" l="1"/>
  <c r="AT37" i="3"/>
  <c r="AS37" i="3"/>
  <c r="AZ37" i="3"/>
  <c r="AY37" i="3"/>
  <c r="AX37" i="3"/>
  <c r="AW37" i="3"/>
  <c r="BT37" i="3"/>
  <c r="BO37" i="3"/>
  <c r="S37" i="3"/>
  <c r="H37" i="3"/>
  <c r="AR37" i="3" l="1"/>
  <c r="BC37" i="3"/>
  <c r="G31" i="4" l="1"/>
  <c r="S34" i="3"/>
  <c r="S35" i="3"/>
  <c r="S36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7" i="3"/>
  <c r="S32" i="3"/>
  <c r="S4" i="3"/>
  <c r="S5" i="3"/>
  <c r="S6" i="3"/>
  <c r="S7" i="3"/>
  <c r="S9" i="3"/>
  <c r="S11" i="3"/>
  <c r="S12" i="3"/>
  <c r="S14" i="3"/>
  <c r="S15" i="3"/>
  <c r="S16" i="3"/>
  <c r="S17" i="3"/>
  <c r="S18" i="3"/>
  <c r="S19" i="3"/>
  <c r="S22" i="3"/>
  <c r="S23" i="3"/>
  <c r="S24" i="3"/>
  <c r="S27" i="3"/>
  <c r="S28" i="3"/>
  <c r="S29" i="3"/>
  <c r="S30" i="3"/>
  <c r="S3" i="3"/>
  <c r="R58" i="3"/>
  <c r="BB58" i="3" s="1"/>
  <c r="R31" i="3"/>
  <c r="BB31" i="3" s="1"/>
  <c r="R59" i="3" l="1"/>
  <c r="BB59" i="3" s="1"/>
  <c r="AC57" i="4"/>
  <c r="A33" i="4"/>
  <c r="B33" i="4"/>
  <c r="A4" i="4"/>
  <c r="A5" i="4"/>
  <c r="A6" i="4"/>
  <c r="A7" i="4"/>
  <c r="A8" i="4"/>
  <c r="A26" i="4"/>
  <c r="B26" i="4"/>
  <c r="BT11" i="3"/>
  <c r="BO11" i="3"/>
  <c r="BA11" i="3"/>
  <c r="AZ11" i="3"/>
  <c r="AY11" i="3"/>
  <c r="AX11" i="3"/>
  <c r="AW11" i="3"/>
  <c r="AU11" i="3"/>
  <c r="AT11" i="3"/>
  <c r="AS11" i="3"/>
  <c r="BC11" i="3"/>
  <c r="H11" i="3"/>
  <c r="BT24" i="3"/>
  <c r="BO24" i="3"/>
  <c r="BA24" i="3"/>
  <c r="AZ24" i="3"/>
  <c r="AY24" i="3"/>
  <c r="AX24" i="3"/>
  <c r="AW24" i="3"/>
  <c r="AU24" i="3"/>
  <c r="AT24" i="3"/>
  <c r="AS24" i="3"/>
  <c r="BC24" i="3"/>
  <c r="H24" i="3"/>
  <c r="AB57" i="4"/>
  <c r="A28" i="4"/>
  <c r="B28" i="4"/>
  <c r="BT12" i="3"/>
  <c r="BO12" i="3"/>
  <c r="BC12" i="3"/>
  <c r="BA12" i="3"/>
  <c r="AX12" i="3"/>
  <c r="AW12" i="3"/>
  <c r="AU12" i="3"/>
  <c r="AT12" i="3"/>
  <c r="AS12" i="3"/>
  <c r="H12" i="3"/>
  <c r="H57" i="3"/>
  <c r="B69" i="4"/>
  <c r="A11" i="4"/>
  <c r="A12" i="4"/>
  <c r="A3" i="4"/>
  <c r="A9" i="4"/>
  <c r="A10" i="4"/>
  <c r="A13" i="4"/>
  <c r="A14" i="4"/>
  <c r="A15" i="4"/>
  <c r="A16" i="4"/>
  <c r="A17" i="4"/>
  <c r="A18" i="4"/>
  <c r="A19" i="4"/>
  <c r="A30" i="4"/>
  <c r="A21" i="4"/>
  <c r="A22" i="4"/>
  <c r="A24" i="4"/>
  <c r="A29" i="4"/>
  <c r="A32" i="4"/>
  <c r="A34" i="4"/>
  <c r="A35" i="4"/>
  <c r="A36" i="4"/>
  <c r="A40" i="4"/>
  <c r="A44" i="4"/>
  <c r="A45" i="4"/>
  <c r="A49" i="4"/>
  <c r="A50" i="4"/>
  <c r="A52" i="4"/>
  <c r="A53" i="4"/>
  <c r="A54" i="4"/>
  <c r="A55" i="4"/>
  <c r="A56" i="4"/>
  <c r="AA57" i="4"/>
  <c r="B56" i="4"/>
  <c r="B55" i="4"/>
  <c r="B40" i="4"/>
  <c r="I58" i="3"/>
  <c r="Q31" i="4" s="1"/>
  <c r="J58" i="3"/>
  <c r="R31" i="4" s="1"/>
  <c r="K58" i="3"/>
  <c r="S31" i="4" s="1"/>
  <c r="H42" i="3"/>
  <c r="H44" i="3"/>
  <c r="H47" i="3"/>
  <c r="H43" i="3"/>
  <c r="H51" i="3"/>
  <c r="H41" i="3"/>
  <c r="B54" i="4"/>
  <c r="B53" i="4"/>
  <c r="B52" i="4"/>
  <c r="B50" i="4"/>
  <c r="B49" i="4"/>
  <c r="B45" i="4"/>
  <c r="B44" i="4"/>
  <c r="B36" i="4"/>
  <c r="B35" i="4"/>
  <c r="B34" i="4"/>
  <c r="B32" i="4"/>
  <c r="B29" i="4"/>
  <c r="B24" i="4"/>
  <c r="B22" i="4"/>
  <c r="B21" i="4"/>
  <c r="B30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31" i="3"/>
  <c r="V31" i="3"/>
  <c r="BT9" i="3"/>
  <c r="BO9" i="3"/>
  <c r="BC9" i="3"/>
  <c r="BA9" i="3"/>
  <c r="AZ9" i="3"/>
  <c r="AY9" i="3"/>
  <c r="AX9" i="3"/>
  <c r="AW9" i="3"/>
  <c r="AU9" i="3"/>
  <c r="AT9" i="3"/>
  <c r="AS9" i="3"/>
  <c r="H9" i="3"/>
  <c r="BT5" i="3"/>
  <c r="BO5" i="3"/>
  <c r="BC5" i="3"/>
  <c r="BA5" i="3"/>
  <c r="AZ5" i="3"/>
  <c r="AY5" i="3"/>
  <c r="AX5" i="3"/>
  <c r="AW5" i="3"/>
  <c r="AU5" i="3"/>
  <c r="AT5" i="3"/>
  <c r="AS5" i="3"/>
  <c r="H5" i="3"/>
  <c r="BC40" i="3"/>
  <c r="BC50" i="3"/>
  <c r="BC23" i="3"/>
  <c r="H48" i="3"/>
  <c r="AR48" i="3" s="1"/>
  <c r="H32" i="3"/>
  <c r="H34" i="3"/>
  <c r="H35" i="3"/>
  <c r="H36" i="3"/>
  <c r="H38" i="3"/>
  <c r="H39" i="3"/>
  <c r="H40" i="3"/>
  <c r="H45" i="3"/>
  <c r="H46" i="3"/>
  <c r="H49" i="3"/>
  <c r="H50" i="3"/>
  <c r="H52" i="3"/>
  <c r="H53" i="3"/>
  <c r="BC3" i="3"/>
  <c r="BC4" i="3"/>
  <c r="BC6" i="3"/>
  <c r="BC7" i="3"/>
  <c r="BC15" i="3"/>
  <c r="BC16" i="3"/>
  <c r="BC17" i="3"/>
  <c r="BC18" i="3"/>
  <c r="BC19" i="3"/>
  <c r="BC22" i="3"/>
  <c r="BC27" i="3"/>
  <c r="BC28" i="3"/>
  <c r="BC29" i="3"/>
  <c r="BC30" i="3"/>
  <c r="Q31" i="3"/>
  <c r="BA31" i="3" s="1"/>
  <c r="P31" i="3"/>
  <c r="AZ31" i="3" s="1"/>
  <c r="O31" i="3"/>
  <c r="AY31" i="3" s="1"/>
  <c r="N31" i="3"/>
  <c r="AX31" i="3" s="1"/>
  <c r="M31" i="3"/>
  <c r="AW31" i="3" s="1"/>
  <c r="K31" i="3"/>
  <c r="S30" i="4" s="1"/>
  <c r="J31" i="3"/>
  <c r="I31" i="3"/>
  <c r="Q30" i="4" s="1"/>
  <c r="H3" i="3"/>
  <c r="H4" i="3"/>
  <c r="H6" i="3"/>
  <c r="H7" i="3"/>
  <c r="H14" i="3"/>
  <c r="H15" i="3"/>
  <c r="H17" i="3"/>
  <c r="H18" i="3"/>
  <c r="H19" i="3"/>
  <c r="H22" i="3"/>
  <c r="H23" i="3"/>
  <c r="H27" i="3"/>
  <c r="G46" i="4" s="1"/>
  <c r="H28" i="3"/>
  <c r="H29" i="3"/>
  <c r="H30" i="3"/>
  <c r="BT17" i="3"/>
  <c r="BA17" i="3"/>
  <c r="AZ17" i="3"/>
  <c r="AY17" i="3"/>
  <c r="AX17" i="3"/>
  <c r="AW17" i="3"/>
  <c r="AU17" i="3"/>
  <c r="AT17" i="3"/>
  <c r="AS17" i="3"/>
  <c r="BT30" i="3"/>
  <c r="BA30" i="3"/>
  <c r="AZ30" i="3"/>
  <c r="AY30" i="3"/>
  <c r="AX30" i="3"/>
  <c r="AW30" i="3"/>
  <c r="AU30" i="3"/>
  <c r="AT30" i="3"/>
  <c r="AS30" i="3"/>
  <c r="Y57" i="4"/>
  <c r="BT57" i="3"/>
  <c r="BC57" i="3"/>
  <c r="AZ57" i="3"/>
  <c r="AY57" i="3"/>
  <c r="AX57" i="3"/>
  <c r="AW57" i="3"/>
  <c r="AU57" i="3"/>
  <c r="AT57" i="3"/>
  <c r="AS57" i="3"/>
  <c r="B67" i="4"/>
  <c r="B68" i="4"/>
  <c r="B70" i="4"/>
  <c r="B71" i="4"/>
  <c r="B73" i="4"/>
  <c r="B72" i="4"/>
  <c r="B74" i="4"/>
  <c r="B75" i="4"/>
  <c r="B76" i="4"/>
  <c r="B77" i="4"/>
  <c r="B78" i="4"/>
  <c r="B80" i="4"/>
  <c r="B81" i="4"/>
  <c r="B82" i="4"/>
  <c r="D82" i="4"/>
  <c r="E82" i="4"/>
  <c r="F82" i="4"/>
  <c r="D81" i="4"/>
  <c r="E81" i="4"/>
  <c r="F81" i="4"/>
  <c r="D80" i="4"/>
  <c r="E80" i="4"/>
  <c r="F80" i="4"/>
  <c r="D79" i="4"/>
  <c r="E79" i="4"/>
  <c r="F79" i="4"/>
  <c r="D78" i="4"/>
  <c r="E78" i="4"/>
  <c r="F78" i="4"/>
  <c r="D77" i="4"/>
  <c r="E77" i="4"/>
  <c r="F77" i="4"/>
  <c r="Z57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7" i="4"/>
  <c r="L57" i="4"/>
  <c r="M57" i="4"/>
  <c r="N57" i="4"/>
  <c r="O57" i="4"/>
  <c r="P57" i="4"/>
  <c r="Q57" i="4"/>
  <c r="R57" i="4"/>
  <c r="S57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4" i="3"/>
  <c r="AT14" i="3"/>
  <c r="AU14" i="3"/>
  <c r="AW14" i="3"/>
  <c r="AX14" i="3"/>
  <c r="AY14" i="3"/>
  <c r="AZ14" i="3"/>
  <c r="BA14" i="3"/>
  <c r="BO14" i="3"/>
  <c r="BT14" i="3"/>
  <c r="AS15" i="3"/>
  <c r="AT15" i="3"/>
  <c r="AU15" i="3"/>
  <c r="AW15" i="3"/>
  <c r="AX15" i="3"/>
  <c r="AY15" i="3"/>
  <c r="AZ15" i="3"/>
  <c r="BA15" i="3"/>
  <c r="BO15" i="3"/>
  <c r="BT15" i="3"/>
  <c r="AR16" i="3"/>
  <c r="AS16" i="3"/>
  <c r="AT16" i="3"/>
  <c r="AU16" i="3"/>
  <c r="AW16" i="3"/>
  <c r="AX16" i="3"/>
  <c r="AY16" i="3"/>
  <c r="AZ16" i="3"/>
  <c r="BA16" i="3"/>
  <c r="BO16" i="3"/>
  <c r="BT16" i="3"/>
  <c r="AS18" i="3"/>
  <c r="AT18" i="3"/>
  <c r="AU18" i="3"/>
  <c r="AW18" i="3"/>
  <c r="AX18" i="3"/>
  <c r="AY18" i="3"/>
  <c r="AZ18" i="3"/>
  <c r="BA18" i="3"/>
  <c r="BO18" i="3"/>
  <c r="BT18" i="3"/>
  <c r="AS19" i="3"/>
  <c r="AT19" i="3"/>
  <c r="AU19" i="3"/>
  <c r="AW19" i="3"/>
  <c r="AX19" i="3"/>
  <c r="AY19" i="3"/>
  <c r="AZ19" i="3"/>
  <c r="BA19" i="3"/>
  <c r="BT19" i="3"/>
  <c r="AS22" i="3"/>
  <c r="AT22" i="3"/>
  <c r="AU22" i="3"/>
  <c r="AW22" i="3"/>
  <c r="AX22" i="3"/>
  <c r="AY22" i="3"/>
  <c r="AZ22" i="3"/>
  <c r="BA22" i="3"/>
  <c r="BO22" i="3"/>
  <c r="BT22" i="3"/>
  <c r="AS23" i="3"/>
  <c r="AT23" i="3"/>
  <c r="AU23" i="3"/>
  <c r="AW23" i="3"/>
  <c r="AX23" i="3"/>
  <c r="AY23" i="3"/>
  <c r="AZ23" i="3"/>
  <c r="BA23" i="3"/>
  <c r="BO23" i="3"/>
  <c r="BT23" i="3"/>
  <c r="AS27" i="3"/>
  <c r="AT27" i="3"/>
  <c r="AU27" i="3"/>
  <c r="AW27" i="3"/>
  <c r="AX27" i="3"/>
  <c r="AY27" i="3"/>
  <c r="AZ27" i="3"/>
  <c r="BA27" i="3"/>
  <c r="BO27" i="3"/>
  <c r="BT27" i="3"/>
  <c r="AS28" i="3"/>
  <c r="AT28" i="3"/>
  <c r="AU28" i="3"/>
  <c r="AW28" i="3"/>
  <c r="AX28" i="3"/>
  <c r="AY28" i="3"/>
  <c r="AZ28" i="3"/>
  <c r="BA28" i="3"/>
  <c r="BO28" i="3"/>
  <c r="BT28" i="3"/>
  <c r="AS29" i="3"/>
  <c r="AT29" i="3"/>
  <c r="AU29" i="3"/>
  <c r="AW29" i="3"/>
  <c r="AX29" i="3"/>
  <c r="AY29" i="3"/>
  <c r="AZ29" i="3"/>
  <c r="BA29" i="3"/>
  <c r="BO29" i="3"/>
  <c r="BT29" i="3"/>
  <c r="BP31" i="3"/>
  <c r="BQ31" i="3"/>
  <c r="BQ58" i="3"/>
  <c r="BR31" i="3"/>
  <c r="BR58" i="3"/>
  <c r="BS31" i="3"/>
  <c r="BS58" i="3"/>
  <c r="BC32" i="3"/>
  <c r="AS32" i="3"/>
  <c r="AT32" i="3"/>
  <c r="AU32" i="3"/>
  <c r="AW32" i="3"/>
  <c r="AX32" i="3"/>
  <c r="AY32" i="3"/>
  <c r="AZ32" i="3"/>
  <c r="BA32" i="3"/>
  <c r="BO32" i="3"/>
  <c r="BO34" i="3"/>
  <c r="BO35" i="3"/>
  <c r="BO36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1" i="3"/>
  <c r="BO53" i="3"/>
  <c r="BO54" i="3"/>
  <c r="BT32" i="3"/>
  <c r="BC34" i="3"/>
  <c r="AS34" i="3"/>
  <c r="AT34" i="3"/>
  <c r="AU34" i="3"/>
  <c r="AW34" i="3"/>
  <c r="AX34" i="3"/>
  <c r="AY34" i="3"/>
  <c r="AZ34" i="3"/>
  <c r="BT34" i="3"/>
  <c r="BC35" i="3"/>
  <c r="AS35" i="3"/>
  <c r="AT35" i="3"/>
  <c r="AU35" i="3"/>
  <c r="AW35" i="3"/>
  <c r="AX35" i="3"/>
  <c r="AY35" i="3"/>
  <c r="AZ35" i="3"/>
  <c r="BT35" i="3"/>
  <c r="AS36" i="3"/>
  <c r="AT36" i="3"/>
  <c r="AU36" i="3"/>
  <c r="AW36" i="3"/>
  <c r="AX36" i="3"/>
  <c r="AY36" i="3"/>
  <c r="AZ36" i="3"/>
  <c r="BT36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AS44" i="3"/>
  <c r="AT44" i="3"/>
  <c r="AU44" i="3"/>
  <c r="AW44" i="3"/>
  <c r="AX44" i="3"/>
  <c r="AY44" i="3"/>
  <c r="AZ44" i="3"/>
  <c r="BT44" i="3"/>
  <c r="BC45" i="3"/>
  <c r="AS45" i="3"/>
  <c r="AT45" i="3"/>
  <c r="AU45" i="3"/>
  <c r="AW45" i="3"/>
  <c r="AX45" i="3"/>
  <c r="AY45" i="3"/>
  <c r="AZ45" i="3"/>
  <c r="BT45" i="3"/>
  <c r="BC46" i="3"/>
  <c r="AS46" i="3"/>
  <c r="AT46" i="3"/>
  <c r="AU46" i="3"/>
  <c r="AW46" i="3"/>
  <c r="AX46" i="3"/>
  <c r="AY46" i="3"/>
  <c r="AZ46" i="3"/>
  <c r="BT46" i="3"/>
  <c r="BC47" i="3"/>
  <c r="AS47" i="3"/>
  <c r="AT47" i="3"/>
  <c r="AU47" i="3"/>
  <c r="AW47" i="3"/>
  <c r="AX47" i="3"/>
  <c r="AY47" i="3"/>
  <c r="AZ47" i="3"/>
  <c r="BT47" i="3"/>
  <c r="BC48" i="3"/>
  <c r="BC54" i="3"/>
  <c r="BC49" i="3"/>
  <c r="BC52" i="3"/>
  <c r="BC51" i="3"/>
  <c r="BC53" i="3"/>
  <c r="AS48" i="3"/>
  <c r="AT48" i="3"/>
  <c r="AU48" i="3"/>
  <c r="AW48" i="3"/>
  <c r="AX48" i="3"/>
  <c r="AY48" i="3"/>
  <c r="AZ48" i="3"/>
  <c r="BT48" i="3"/>
  <c r="BT49" i="3"/>
  <c r="BT51" i="3"/>
  <c r="BT50" i="3"/>
  <c r="AS49" i="3"/>
  <c r="AT49" i="3"/>
  <c r="AU49" i="3"/>
  <c r="AW49" i="3"/>
  <c r="AX49" i="3"/>
  <c r="AY49" i="3"/>
  <c r="AZ49" i="3"/>
  <c r="AS50" i="3"/>
  <c r="AT50" i="3"/>
  <c r="AU50" i="3"/>
  <c r="AW50" i="3"/>
  <c r="AX50" i="3"/>
  <c r="AY50" i="3"/>
  <c r="AZ50" i="3"/>
  <c r="AS51" i="3"/>
  <c r="AT51" i="3"/>
  <c r="AU51" i="3"/>
  <c r="AW51" i="3"/>
  <c r="AX51" i="3"/>
  <c r="AY51" i="3"/>
  <c r="AZ51" i="3"/>
  <c r="AS52" i="3"/>
  <c r="AT52" i="3"/>
  <c r="AU52" i="3"/>
  <c r="AW52" i="3"/>
  <c r="AX52" i="3"/>
  <c r="AY52" i="3"/>
  <c r="AZ52" i="3"/>
  <c r="BT52" i="3"/>
  <c r="AS53" i="3"/>
  <c r="AT53" i="3"/>
  <c r="AU53" i="3"/>
  <c r="AW53" i="3"/>
  <c r="AX53" i="3"/>
  <c r="AY53" i="3"/>
  <c r="AZ53" i="3"/>
  <c r="BT53" i="3"/>
  <c r="AR54" i="3"/>
  <c r="AS54" i="3"/>
  <c r="AT54" i="3"/>
  <c r="AU54" i="3"/>
  <c r="AW54" i="3"/>
  <c r="AX54" i="3"/>
  <c r="AY54" i="3"/>
  <c r="AZ54" i="3"/>
  <c r="BT54" i="3"/>
  <c r="M58" i="3"/>
  <c r="AW58" i="3" s="1"/>
  <c r="N58" i="3"/>
  <c r="AX58" i="3" s="1"/>
  <c r="O58" i="3"/>
  <c r="AY58" i="3" s="1"/>
  <c r="P58" i="3"/>
  <c r="Q58" i="3"/>
  <c r="BA58" i="3" s="1"/>
  <c r="U58" i="3"/>
  <c r="V58" i="3"/>
  <c r="BP58" i="3"/>
  <c r="L9" i="2"/>
  <c r="BC14" i="3"/>
  <c r="I49" i="4" l="1"/>
  <c r="H49" i="4"/>
  <c r="F49" i="4"/>
  <c r="I40" i="4"/>
  <c r="H40" i="4"/>
  <c r="F40" i="4"/>
  <c r="F22" i="4"/>
  <c r="H22" i="4"/>
  <c r="I22" i="4"/>
  <c r="H3" i="4"/>
  <c r="I3" i="4"/>
  <c r="I6" i="4"/>
  <c r="H6" i="4"/>
  <c r="F6" i="4"/>
  <c r="F53" i="4"/>
  <c r="I53" i="4"/>
  <c r="H53" i="4"/>
  <c r="F36" i="4"/>
  <c r="F76" i="4" s="1"/>
  <c r="H36" i="4"/>
  <c r="I36" i="4"/>
  <c r="F32" i="4"/>
  <c r="I32" i="4"/>
  <c r="H32" i="4"/>
  <c r="F21" i="4"/>
  <c r="I21" i="4"/>
  <c r="H21" i="4"/>
  <c r="I17" i="4"/>
  <c r="H17" i="4"/>
  <c r="F17" i="4"/>
  <c r="F71" i="4" s="1"/>
  <c r="I13" i="4"/>
  <c r="H13" i="4"/>
  <c r="F13" i="4"/>
  <c r="F12" i="4"/>
  <c r="H12" i="4"/>
  <c r="I12" i="4"/>
  <c r="I26" i="4"/>
  <c r="H26" i="4"/>
  <c r="F26" i="4"/>
  <c r="I5" i="4"/>
  <c r="H5" i="4"/>
  <c r="F5" i="4"/>
  <c r="I54" i="4"/>
  <c r="H54" i="4"/>
  <c r="F54" i="4"/>
  <c r="I14" i="4"/>
  <c r="H14" i="4"/>
  <c r="F14" i="4"/>
  <c r="F33" i="4"/>
  <c r="H33" i="4"/>
  <c r="I33" i="4"/>
  <c r="F56" i="4"/>
  <c r="I56" i="4"/>
  <c r="H56" i="4"/>
  <c r="I52" i="4"/>
  <c r="H52" i="4"/>
  <c r="F52" i="4"/>
  <c r="I45" i="4"/>
  <c r="H45" i="4"/>
  <c r="F45" i="4"/>
  <c r="F35" i="4"/>
  <c r="I35" i="4"/>
  <c r="H35" i="4"/>
  <c r="F29" i="4"/>
  <c r="I29" i="4"/>
  <c r="H29" i="4"/>
  <c r="I30" i="4"/>
  <c r="H30" i="4"/>
  <c r="F30" i="4"/>
  <c r="F16" i="4"/>
  <c r="H16" i="4"/>
  <c r="I16" i="4"/>
  <c r="I10" i="4"/>
  <c r="H10" i="4"/>
  <c r="F10" i="4"/>
  <c r="F70" i="4" s="1"/>
  <c r="F11" i="4"/>
  <c r="I11" i="4"/>
  <c r="H11" i="4"/>
  <c r="F28" i="4"/>
  <c r="I28" i="4"/>
  <c r="H28" i="4"/>
  <c r="F8" i="4"/>
  <c r="I8" i="4"/>
  <c r="H8" i="4"/>
  <c r="F4" i="4"/>
  <c r="F74" i="4" s="1"/>
  <c r="H4" i="4"/>
  <c r="I4" i="4"/>
  <c r="I55" i="4"/>
  <c r="H55" i="4"/>
  <c r="F55" i="4"/>
  <c r="I44" i="4"/>
  <c r="H44" i="4"/>
  <c r="F44" i="4"/>
  <c r="I34" i="4"/>
  <c r="H34" i="4"/>
  <c r="F34" i="4"/>
  <c r="F72" i="4" s="1"/>
  <c r="I24" i="4"/>
  <c r="H24" i="4"/>
  <c r="F24" i="4"/>
  <c r="I19" i="4"/>
  <c r="H19" i="4"/>
  <c r="F19" i="4"/>
  <c r="F15" i="4"/>
  <c r="I15" i="4"/>
  <c r="H15" i="4"/>
  <c r="I9" i="4"/>
  <c r="H9" i="4"/>
  <c r="F9" i="4"/>
  <c r="F73" i="4" s="1"/>
  <c r="F7" i="4"/>
  <c r="I7" i="4"/>
  <c r="H7" i="4"/>
  <c r="H50" i="4"/>
  <c r="F50" i="4"/>
  <c r="I50" i="4"/>
  <c r="H18" i="4"/>
  <c r="F18" i="4"/>
  <c r="I18" i="4"/>
  <c r="E53" i="4"/>
  <c r="D53" i="4"/>
  <c r="E40" i="4"/>
  <c r="D40" i="4"/>
  <c r="D22" i="4"/>
  <c r="E22" i="4"/>
  <c r="E18" i="4"/>
  <c r="D18" i="4"/>
  <c r="E14" i="4"/>
  <c r="D14" i="4"/>
  <c r="F3" i="4"/>
  <c r="E3" i="4"/>
  <c r="D3" i="4"/>
  <c r="E6" i="4"/>
  <c r="D6" i="4"/>
  <c r="D33" i="4"/>
  <c r="E33" i="4"/>
  <c r="E56" i="4"/>
  <c r="D56" i="4"/>
  <c r="D52" i="4"/>
  <c r="E52" i="4"/>
  <c r="D45" i="4"/>
  <c r="E45" i="4"/>
  <c r="E36" i="4"/>
  <c r="D36" i="4"/>
  <c r="D76" i="4" s="1"/>
  <c r="D32" i="4"/>
  <c r="E32" i="4"/>
  <c r="D21" i="4"/>
  <c r="E21" i="4"/>
  <c r="D17" i="4"/>
  <c r="D71" i="4" s="1"/>
  <c r="E17" i="4"/>
  <c r="E71" i="4" s="1"/>
  <c r="D13" i="4"/>
  <c r="E13" i="4"/>
  <c r="D12" i="4"/>
  <c r="E12" i="4"/>
  <c r="E26" i="4"/>
  <c r="D26" i="4"/>
  <c r="D5" i="4"/>
  <c r="E5" i="4"/>
  <c r="D55" i="4"/>
  <c r="E55" i="4"/>
  <c r="D50" i="4"/>
  <c r="E50" i="4"/>
  <c r="E44" i="4"/>
  <c r="D44" i="4"/>
  <c r="D35" i="4"/>
  <c r="E35" i="4"/>
  <c r="D29" i="4"/>
  <c r="E29" i="4"/>
  <c r="E30" i="4"/>
  <c r="D30" i="4"/>
  <c r="D16" i="4"/>
  <c r="E16" i="4"/>
  <c r="E10" i="4"/>
  <c r="E70" i="4" s="1"/>
  <c r="D10" i="4"/>
  <c r="D70" i="4" s="1"/>
  <c r="E11" i="4"/>
  <c r="D11" i="4"/>
  <c r="D28" i="4"/>
  <c r="E28" i="4"/>
  <c r="D8" i="4"/>
  <c r="E8" i="4"/>
  <c r="E4" i="4"/>
  <c r="E74" i="4" s="1"/>
  <c r="D4" i="4"/>
  <c r="D74" i="4" s="1"/>
  <c r="D54" i="4"/>
  <c r="E54" i="4"/>
  <c r="E49" i="4"/>
  <c r="D49" i="4"/>
  <c r="D34" i="4"/>
  <c r="D72" i="4" s="1"/>
  <c r="E34" i="4"/>
  <c r="E72" i="4" s="1"/>
  <c r="E24" i="4"/>
  <c r="D24" i="4"/>
  <c r="E19" i="4"/>
  <c r="D19" i="4"/>
  <c r="E15" i="4"/>
  <c r="D15" i="4"/>
  <c r="D9" i="4"/>
  <c r="D73" i="4" s="1"/>
  <c r="E9" i="4"/>
  <c r="E73" i="4" s="1"/>
  <c r="E7" i="4"/>
  <c r="D7" i="4"/>
  <c r="AT31" i="3"/>
  <c r="R30" i="4"/>
  <c r="T30" i="4" s="1"/>
  <c r="T31" i="4"/>
  <c r="AR17" i="3"/>
  <c r="AR6" i="3"/>
  <c r="AU58" i="3"/>
  <c r="AR28" i="3"/>
  <c r="BS59" i="3"/>
  <c r="AR49" i="3"/>
  <c r="AR11" i="3"/>
  <c r="AR36" i="3"/>
  <c r="BO31" i="3"/>
  <c r="AR35" i="3"/>
  <c r="AR29" i="3"/>
  <c r="AT58" i="3"/>
  <c r="V59" i="3"/>
  <c r="AR7" i="3"/>
  <c r="AR30" i="3"/>
  <c r="AR23" i="3"/>
  <c r="AR19" i="3"/>
  <c r="AR14" i="3"/>
  <c r="H31" i="3"/>
  <c r="P30" i="4" s="1"/>
  <c r="AR52" i="3"/>
  <c r="AR22" i="3"/>
  <c r="AR38" i="3"/>
  <c r="H58" i="3"/>
  <c r="P31" i="4" s="1"/>
  <c r="AR15" i="3"/>
  <c r="AR41" i="3"/>
  <c r="AR44" i="3"/>
  <c r="I59" i="3"/>
  <c r="AS59" i="3" s="1"/>
  <c r="BP59" i="3"/>
  <c r="BR59" i="3"/>
  <c r="AR57" i="3"/>
  <c r="AR45" i="3"/>
  <c r="AR34" i="3"/>
  <c r="AR43" i="3"/>
  <c r="AR12" i="3"/>
  <c r="AR53" i="3"/>
  <c r="AR9" i="3"/>
  <c r="AR51" i="3"/>
  <c r="AR47" i="3"/>
  <c r="BU47" i="3"/>
  <c r="BO58" i="3"/>
  <c r="AR50" i="3"/>
  <c r="AR27" i="3"/>
  <c r="AR24" i="3"/>
  <c r="J59" i="3"/>
  <c r="R32" i="4" s="1"/>
  <c r="AR46" i="3"/>
  <c r="AR39" i="3"/>
  <c r="AU31" i="3"/>
  <c r="AS58" i="3"/>
  <c r="BQ59" i="3"/>
  <c r="AR18" i="3"/>
  <c r="AR3" i="3"/>
  <c r="AR42" i="3"/>
  <c r="S31" i="3"/>
  <c r="BC31" i="3" s="1"/>
  <c r="D75" i="4"/>
  <c r="BT31" i="3"/>
  <c r="F75" i="4"/>
  <c r="O59" i="3"/>
  <c r="AY59" i="3" s="1"/>
  <c r="S58" i="3"/>
  <c r="BC58" i="3" s="1"/>
  <c r="AR4" i="3"/>
  <c r="AR32" i="3"/>
  <c r="P59" i="3"/>
  <c r="AZ59" i="3" s="1"/>
  <c r="Q59" i="3"/>
  <c r="BA59" i="3" s="1"/>
  <c r="M59" i="3"/>
  <c r="AW59" i="3" s="1"/>
  <c r="AS31" i="3"/>
  <c r="U59" i="3"/>
  <c r="U61" i="3" s="1"/>
  <c r="BC36" i="3"/>
  <c r="AR40" i="3"/>
  <c r="AR5" i="3"/>
  <c r="AZ58" i="3"/>
  <c r="N59" i="3"/>
  <c r="AX59" i="3" s="1"/>
  <c r="K59" i="3"/>
  <c r="BT58" i="3"/>
  <c r="G77" i="4"/>
  <c r="G82" i="4"/>
  <c r="G79" i="4"/>
  <c r="G78" i="4"/>
  <c r="G81" i="4"/>
  <c r="G80" i="4"/>
  <c r="F66" i="4" l="1"/>
  <c r="D66" i="4"/>
  <c r="E66" i="4"/>
  <c r="G6" i="4"/>
  <c r="E68" i="4"/>
  <c r="G42" i="4"/>
  <c r="E75" i="4"/>
  <c r="G75" i="4" s="1"/>
  <c r="D69" i="4"/>
  <c r="G21" i="4"/>
  <c r="E69" i="4"/>
  <c r="G3" i="4"/>
  <c r="F69" i="4"/>
  <c r="G22" i="4"/>
  <c r="G7" i="4"/>
  <c r="G30" i="4"/>
  <c r="G56" i="4"/>
  <c r="BO59" i="3"/>
  <c r="G55" i="4"/>
  <c r="G36" i="4"/>
  <c r="G26" i="4"/>
  <c r="G45" i="4"/>
  <c r="G54" i="4"/>
  <c r="G13" i="4"/>
  <c r="G18" i="4"/>
  <c r="G12" i="4"/>
  <c r="G29" i="4"/>
  <c r="G52" i="4"/>
  <c r="H59" i="3"/>
  <c r="P32" i="4" s="1"/>
  <c r="AR31" i="3"/>
  <c r="AR58" i="3"/>
  <c r="G16" i="4"/>
  <c r="G32" i="4"/>
  <c r="G28" i="4"/>
  <c r="G15" i="4"/>
  <c r="D67" i="4"/>
  <c r="F67" i="4"/>
  <c r="F68" i="4"/>
  <c r="Q32" i="4"/>
  <c r="G74" i="4"/>
  <c r="E76" i="4"/>
  <c r="G76" i="4" s="1"/>
  <c r="G4" i="4"/>
  <c r="AT59" i="3"/>
  <c r="G5" i="4"/>
  <c r="G35" i="4"/>
  <c r="G14" i="4"/>
  <c r="G40" i="4"/>
  <c r="G41" i="4"/>
  <c r="G11" i="4"/>
  <c r="D68" i="4"/>
  <c r="G24" i="4"/>
  <c r="G49" i="4"/>
  <c r="G50" i="4"/>
  <c r="G73" i="4"/>
  <c r="G43" i="4"/>
  <c r="G53" i="4"/>
  <c r="S59" i="3"/>
  <c r="BC59" i="3" s="1"/>
  <c r="E67" i="4"/>
  <c r="G34" i="4"/>
  <c r="G71" i="4"/>
  <c r="G9" i="4"/>
  <c r="G72" i="4"/>
  <c r="G33" i="4"/>
  <c r="G44" i="4"/>
  <c r="G10" i="4"/>
  <c r="G19" i="4"/>
  <c r="E65" i="4"/>
  <c r="F65" i="4"/>
  <c r="G70" i="4"/>
  <c r="G8" i="4"/>
  <c r="D65" i="4"/>
  <c r="G17" i="4"/>
  <c r="BT59" i="3"/>
  <c r="S32" i="4"/>
  <c r="AU59" i="3"/>
  <c r="G69" i="4" l="1"/>
  <c r="G67" i="4"/>
  <c r="T32" i="4"/>
  <c r="AR59" i="3"/>
  <c r="G68" i="4"/>
  <c r="G65" i="4"/>
  <c r="G66" i="4"/>
</calcChain>
</file>

<file path=xl/comments1.xml><?xml version="1.0" encoding="utf-8"?>
<comments xmlns="http://schemas.openxmlformats.org/spreadsheetml/2006/main">
  <authors>
    <author>Catherine Vakhnina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Catherine Vakhnina:</t>
        </r>
        <r>
          <rPr>
            <sz val="9"/>
            <color indexed="81"/>
            <rFont val="Tahoma"/>
            <family val="2"/>
          </rPr>
          <t xml:space="preserve">
Counted under Humboldt</t>
        </r>
      </text>
    </comment>
  </commentList>
</comments>
</file>

<file path=xl/comments2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<sst xmlns="http://schemas.openxmlformats.org/spreadsheetml/2006/main" count="1315" uniqueCount="515">
  <si>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</si>
  <si>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</si>
  <si>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</si>
  <si>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</si>
  <si>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</si>
  <si>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</si>
  <si>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</si>
  <si>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</si>
  <si>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</si>
  <si>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</si>
  <si>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</si>
  <si>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</si>
  <si>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</si>
  <si>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</si>
  <si>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</si>
  <si>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</si>
  <si>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</si>
  <si>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</si>
  <si>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</si>
  <si>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</si>
  <si>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</si>
  <si>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</si>
  <si>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</si>
  <si>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</si>
  <si>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</si>
  <si>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</si>
  <si>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</si>
  <si>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</si>
  <si>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</si>
  <si>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</si>
  <si>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</si>
  <si>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</si>
  <si>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</si>
  <si>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</si>
  <si>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</si>
  <si>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</si>
  <si>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</si>
  <si>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</si>
  <si>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</si>
  <si>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</si>
  <si>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</si>
  <si>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</si>
  <si>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</si>
  <si>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</si>
  <si>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</si>
  <si>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</si>
  <si>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</si>
  <si>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</si>
  <si>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</si>
  <si>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</si>
  <si>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</si>
  <si>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</si>
  <si>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</si>
  <si>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</si>
  <si>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</si>
  <si>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</si>
  <si>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</si>
  <si>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</si>
  <si>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</si>
  <si>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</si>
  <si>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</si>
  <si>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</si>
  <si>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</si>
  <si>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</si>
  <si>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</si>
  <si>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</si>
  <si>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</si>
  <si>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</si>
  <si>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</si>
  <si>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</si>
  <si>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</si>
  <si>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</si>
  <si>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</si>
  <si>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</si>
  <si>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</si>
  <si>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</si>
  <si>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</si>
  <si>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</si>
  <si>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</si>
  <si>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</si>
  <si>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</si>
  <si>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</si>
  <si>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</si>
  <si>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</si>
  <si>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</si>
  <si>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</si>
  <si>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</si>
  <si>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</si>
  <si>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</si>
  <si>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</si>
  <si>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</si>
  <si>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</si>
  <si>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</si>
  <si>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</si>
  <si>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</si>
  <si>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</si>
  <si>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</si>
  <si>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</si>
  <si>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</si>
  <si>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</si>
  <si>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</si>
  <si>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</si>
  <si>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</si>
  <si>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</si>
  <si>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</si>
  <si>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</si>
  <si>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</si>
  <si>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</si>
  <si>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</si>
  <si>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</si>
  <si>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</si>
  <si>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</si>
  <si>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</si>
  <si>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</si>
  <si>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</si>
  <si>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</si>
  <si>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</si>
  <si>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</si>
  <si>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</si>
  <si>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</si>
  <si>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</si>
  <si>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</si>
  <si>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</si>
  <si>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</si>
  <si>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</si>
  <si>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</si>
  <si>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</si>
  <si>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</si>
  <si>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</si>
  <si>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</si>
  <si>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</si>
  <si>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</si>
  <si>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</si>
  <si>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</si>
  <si>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</si>
  <si>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</si>
  <si>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</si>
  <si>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</si>
  <si>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</si>
  <si>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</si>
  <si>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</si>
  <si>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</si>
  <si>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</si>
  <si>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</si>
  <si>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</si>
  <si>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</si>
  <si>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</si>
  <si>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</si>
  <si>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</si>
  <si>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</si>
  <si>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</si>
  <si>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</si>
  <si>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</si>
  <si>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</si>
  <si>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</si>
  <si>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</si>
  <si>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</si>
  <si>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</si>
  <si>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</si>
  <si>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</si>
  <si>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</si>
  <si>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</si>
  <si>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</si>
  <si>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</si>
  <si>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</si>
  <si>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</si>
  <si>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</si>
  <si>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</si>
  <si>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</si>
  <si>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</si>
  <si>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</si>
  <si>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</si>
  <si>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</si>
  <si>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</si>
  <si>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</si>
  <si>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</si>
  <si>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</si>
  <si>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</si>
  <si>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</si>
  <si>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</si>
  <si>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</si>
  <si>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</si>
  <si>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</si>
  <si>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</si>
  <si>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</si>
  <si>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</si>
  <si>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</si>
  <si>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</si>
  <si>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</si>
  <si>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</si>
  <si>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</si>
  <si>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</si>
  <si>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</si>
  <si>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</si>
  <si>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</si>
  <si>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</si>
  <si>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</si>
  <si>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</si>
  <si>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</si>
  <si>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</si>
  <si>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</si>
  <si>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</si>
  <si>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</si>
  <si>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</si>
  <si>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</si>
  <si>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</si>
  <si>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</si>
  <si>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</si>
  <si>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</si>
  <si>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</si>
  <si>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</si>
  <si>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</si>
  <si>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</si>
  <si>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</si>
  <si>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</si>
  <si>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</si>
  <si>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</si>
  <si>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</si>
  <si>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</si>
  <si>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</si>
  <si>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</si>
  <si>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</si>
  <si>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</si>
  <si>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</si>
  <si>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</si>
  <si>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</si>
  <si>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</si>
  <si>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</si>
  <si>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</si>
  <si>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</si>
  <si>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</si>
  <si>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</si>
  <si>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</si>
  <si>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</si>
  <si>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</si>
  <si>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</si>
  <si>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</si>
  <si>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</si>
  <si>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</si>
  <si>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</si>
  <si>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</si>
  <si>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</si>
  <si>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</si>
  <si>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</si>
  <si>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</si>
  <si>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</si>
  <si>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</si>
  <si>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</si>
  <si>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</si>
  <si>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</si>
  <si>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</si>
  <si>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</si>
  <si>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</si>
  <si>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</si>
  <si>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</si>
  <si>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</si>
  <si>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</si>
  <si>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</si>
  <si>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</si>
  <si>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</si>
  <si>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</si>
  <si>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</si>
  <si>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</si>
  <si>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</si>
  <si>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</si>
  <si>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</si>
  <si>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</si>
  <si>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</si>
  <si>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</si>
  <si>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</si>
  <si>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</si>
  <si>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</si>
  <si>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</si>
  <si>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</si>
  <si>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</si>
  <si>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</si>
  <si>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</si>
  <si>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</si>
  <si>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</si>
  <si>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</si>
  <si>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</si>
  <si>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</si>
  <si>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</si>
  <si>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</si>
  <si>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</si>
  <si>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</si>
  <si>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</si>
  <si>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</si>
  <si>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</si>
  <si>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</si>
  <si>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</si>
  <si>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</si>
  <si>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</si>
  <si>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</si>
  <si>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</si>
  <si>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</si>
  <si>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</si>
  <si>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</si>
  <si>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</si>
  <si>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</si>
  <si>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</si>
  <si>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</si>
  <si>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</si>
  <si>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</si>
  <si>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</si>
  <si>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</si>
  <si>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</si>
  <si>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</si>
  <si>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</si>
  <si>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</si>
  <si>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</si>
  <si>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</si>
  <si>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</si>
  <si>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</si>
  <si>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</si>
  <si>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</si>
  <si>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</si>
  <si>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</si>
  <si>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</si>
  <si>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</si>
  <si>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</si>
  <si>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</si>
  <si>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</si>
  <si>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</si>
  <si>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</si>
  <si>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</si>
  <si>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</si>
  <si>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</si>
  <si>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</si>
  <si>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</si>
  <si>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</si>
  <si>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</si>
  <si>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</si>
  <si>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</si>
  <si>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</si>
  <si>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</si>
  <si>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</si>
  <si>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</si>
  <si>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</si>
  <si>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</si>
  <si>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</si>
  <si>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</si>
  <si>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</si>
  <si>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</si>
  <si>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</si>
  <si>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</si>
  <si>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Dave Besson</t>
  </si>
  <si>
    <t>Greg Sullivan</t>
  </si>
  <si>
    <t>Segev BenZvi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</si>
  <si>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</si>
  <si>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</si>
  <si>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</si>
  <si>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</si>
  <si>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</si>
  <si>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</si>
  <si>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</si>
  <si>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</si>
  <si>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</si>
  <si>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</si>
  <si>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</si>
  <si>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</si>
  <si>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Klas Hultqvist</t>
  </si>
  <si>
    <t>Olga Botner</t>
  </si>
  <si>
    <t>Subir Sarkar</t>
  </si>
  <si>
    <t>Jenni Adams</t>
  </si>
  <si>
    <t>Gary Hill</t>
  </si>
  <si>
    <t>Shigeru Yoshida</t>
  </si>
  <si>
    <t>Teresa Montaruli</t>
  </si>
  <si>
    <t>Jason Koskinen</t>
  </si>
  <si>
    <t>Carsten Rott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</si>
  <si>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</si>
  <si>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</si>
  <si>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</si>
  <si>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</si>
  <si>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</si>
  <si>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</si>
  <si>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</si>
  <si>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</si>
  <si>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</si>
  <si>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</si>
  <si>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</si>
  <si>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</si>
  <si>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</si>
  <si>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</si>
  <si>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</si>
  <si>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</si>
  <si>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</si>
  <si>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</si>
  <si>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</si>
  <si>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</si>
  <si>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</si>
  <si>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</si>
  <si>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</si>
  <si>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</si>
  <si>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</si>
  <si>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</si>
  <si>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</si>
  <si>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</si>
  <si>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</si>
  <si>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</si>
  <si>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</si>
  <si>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</si>
  <si>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</si>
  <si>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</si>
  <si>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</si>
  <si>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</si>
  <si>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</si>
  <si>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</si>
  <si>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</si>
  <si>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</si>
  <si>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</si>
  <si>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</si>
  <si>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</si>
  <si>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</si>
  <si>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</si>
  <si>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</si>
  <si>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</si>
  <si>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</si>
  <si>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</si>
  <si>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</si>
  <si>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</si>
  <si>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</si>
  <si>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</si>
  <si>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 xml:space="preserve">University of Alaska 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</si>
  <si>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</si>
  <si>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UCLA</t>
  </si>
  <si>
    <t xml:space="preserve">Queen's University 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</si>
  <si>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</si>
  <si>
    <t>Mercer University</t>
  </si>
  <si>
    <t>Mercer</t>
  </si>
  <si>
    <t>Frank McNally</t>
  </si>
  <si>
    <t>mcnally_ft@mercer.edu</t>
  </si>
  <si>
    <t>Nick van Eijndhoven</t>
  </si>
  <si>
    <t>nick.vaneijndhoven@icecube.wisc.edu</t>
  </si>
  <si>
    <t>Loyola University Chicago</t>
  </si>
  <si>
    <t>Rasha Abbasi</t>
  </si>
  <si>
    <t>Loyola</t>
  </si>
  <si>
    <t>rabbasi@luc.edu</t>
  </si>
  <si>
    <t>Karlsruhe Institute of Technology</t>
  </si>
  <si>
    <t>Andreas Haungs</t>
  </si>
  <si>
    <t>KIT</t>
  </si>
  <si>
    <t>andreas.haungs@kit.edu</t>
  </si>
  <si>
    <t>Harvard University</t>
  </si>
  <si>
    <t>Carlos A. Argüelles</t>
  </si>
  <si>
    <t>Harvard</t>
  </si>
  <si>
    <r>
      <t xml:space="preserve">Harvard University </t>
    </r>
    <r>
      <rPr>
        <sz val="12"/>
        <color indexed="8"/>
        <rFont val="Times New Roman"/>
        <family val="1"/>
      </rPr>
      <t>(Carlos A. Argüelles)</t>
    </r>
  </si>
  <si>
    <r>
      <t xml:space="preserve">Loyola University Chicago </t>
    </r>
    <r>
      <rPr>
        <sz val="12"/>
        <color theme="1"/>
        <rFont val="Times New Roman"/>
        <family val="1"/>
      </rPr>
      <t>(Rasha Abbasi)</t>
    </r>
  </si>
  <si>
    <t>David Seckel</t>
  </si>
  <si>
    <t>Juan Pablo Yáñez</t>
  </si>
  <si>
    <r>
      <t xml:space="preserve">University of Alberta </t>
    </r>
    <r>
      <rPr>
        <sz val="12"/>
        <color indexed="8"/>
        <rFont val="Times New Roman"/>
        <family val="1"/>
      </rPr>
      <t xml:space="preserve">(Juan Pablo Yáñez) </t>
    </r>
  </si>
  <si>
    <t>v 29.0 March 2021</t>
  </si>
  <si>
    <t>University of Utah</t>
  </si>
  <si>
    <t>University of Utah (Carsten Rott)</t>
  </si>
  <si>
    <r>
      <t xml:space="preserve">University of Texas at Arlington </t>
    </r>
    <r>
      <rPr>
        <sz val="12"/>
        <color theme="1"/>
        <rFont val="Times New Roman"/>
        <family val="1"/>
      </rPr>
      <t>(Benjamin Jones)</t>
    </r>
  </si>
  <si>
    <t>Utah</t>
  </si>
  <si>
    <t>Faculty</t>
  </si>
  <si>
    <t>Scientists / Post Docs</t>
  </si>
  <si>
    <t>Headcounts Confirmed?</t>
  </si>
  <si>
    <t>CPU</t>
  </si>
  <si>
    <t>GPU</t>
  </si>
  <si>
    <t>Computing Confirmed?</t>
  </si>
  <si>
    <t>2.1 Program Coordination</t>
  </si>
  <si>
    <t>2.2 Detector Operations &amp; Maintenance (Online)</t>
  </si>
  <si>
    <t>2.3 Computing &amp; Data Management Services</t>
  </si>
  <si>
    <t>2.4 Data Processing &amp; Simulation Services</t>
  </si>
  <si>
    <t>2.5 Software</t>
  </si>
  <si>
    <t>2.6 Calibration</t>
  </si>
  <si>
    <t>FTE Total</t>
  </si>
  <si>
    <t>FTE / Headcount</t>
  </si>
  <si>
    <t>No</t>
  </si>
  <si>
    <t/>
  </si>
  <si>
    <t>Yes</t>
  </si>
  <si>
    <t>Clark-Atlanta</t>
  </si>
  <si>
    <t>GaTech</t>
  </si>
  <si>
    <t>Berlin</t>
  </si>
  <si>
    <t>Karlsruhe</t>
  </si>
  <si>
    <t>Michigan-State</t>
  </si>
  <si>
    <t>Munster</t>
  </si>
  <si>
    <t>Copenhagen</t>
  </si>
  <si>
    <t>Ohio-State-Astronomy / Ohio-State-Physics</t>
  </si>
  <si>
    <t>Penn-State-Astronomy / Penn-State-Physics</t>
  </si>
  <si>
    <t>Stony-Brook</t>
  </si>
  <si>
    <t>SD-Mines-Tech</t>
  </si>
  <si>
    <t>Sungkyunkwan-Physics / Sungkyunkwan-Basic-Science</t>
  </si>
  <si>
    <t>Alaska-Anchorage</t>
  </si>
  <si>
    <t>Brussels-ULB</t>
  </si>
  <si>
    <t>Texas-Arlington</t>
  </si>
  <si>
    <t>UW-Madison-Astronomy / UW-Madison-WIPAC</t>
  </si>
  <si>
    <t>UW-River-Falls</t>
  </si>
  <si>
    <t>Brussels-VUB</t>
  </si>
  <si>
    <t>Uli Katz</t>
  </si>
  <si>
    <r>
      <t xml:space="preserve">Universität Erlangen-Nürnberg </t>
    </r>
    <r>
      <rPr>
        <sz val="12"/>
        <color indexed="8"/>
        <rFont val="Times New Roman"/>
        <family val="1"/>
      </rPr>
      <t>(Gisela Anton)</t>
    </r>
  </si>
  <si>
    <t>Suruj Seunarine</t>
  </si>
  <si>
    <r>
      <t xml:space="preserve">University of Wisconsin, River Falls </t>
    </r>
    <r>
      <rPr>
        <sz val="12"/>
        <color indexed="8"/>
        <rFont val="Times New Roman"/>
        <family val="1"/>
      </rPr>
      <t>(Suruj Seunarine)</t>
    </r>
  </si>
  <si>
    <t>Tracking Emeritus and legacy authors</t>
  </si>
  <si>
    <t>Azriel Goldschmidt (LBNL) – Legacy author</t>
  </si>
  <si>
    <t>Bob Morse (UW Madison) – Legacy author</t>
  </si>
  <si>
    <t>Rolf Nahnhauer (DESY) – Legacy author</t>
  </si>
  <si>
    <t>David Nygren (LBNL) – Legacy author</t>
  </si>
  <si>
    <t>Bob Stokstad (LBNL) – Legacy author</t>
  </si>
  <si>
    <t>Subir Sarkar (Oxford) – Emeritus author</t>
  </si>
  <si>
    <t>Catherine De Clercq – Emeritus author</t>
  </si>
  <si>
    <t>Christian Spiering (DESY) – Emeritus author</t>
  </si>
  <si>
    <t>v 30.0 September 2021</t>
  </si>
  <si>
    <t>v 30.0 to v 29.0 Differences</t>
  </si>
  <si>
    <t>Padova</t>
  </si>
  <si>
    <t>Italy</t>
  </si>
  <si>
    <t>Nahee Park</t>
  </si>
  <si>
    <t>nahee.park@icecube.wisc.edu</t>
  </si>
  <si>
    <t>University of Padova</t>
  </si>
  <si>
    <t>Elisa Bernardini</t>
  </si>
  <si>
    <t>elisa.bernardini@desy.de</t>
  </si>
  <si>
    <t>Headcount Total</t>
  </si>
  <si>
    <t>South Dakota School of Mines &amp; Technology</t>
  </si>
  <si>
    <t>University of Wisconsin, River 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</si>
</sst>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62" fillId="0" borderId="0" applyFont="0" applyFill="0" applyBorder="0" applyAlignment="0" applyProtection="0"/>
    <xf numFmtId="0" fontId="68" fillId="0" borderId="0"/>
  </cellStyleXfs>
  <cellXfs count="519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1" fontId="3" fillId="0" borderId="97" xfId="0" applyNumberFormat="1" applyFont="1" applyFill="1" applyBorder="1" applyAlignment="1">
      <alignment horizontal="center" vertical="center" wrapText="1"/>
    </xf>
    <xf numFmtId="165" fontId="2" fillId="0" borderId="98" xfId="0" applyNumberFormat="1" applyFont="1" applyFill="1" applyBorder="1" applyAlignment="1">
      <alignment horizontal="center" vertical="center" wrapText="1"/>
    </xf>
    <xf numFmtId="1" fontId="2" fillId="0" borderId="99" xfId="0" applyNumberFormat="1" applyFont="1" applyFill="1" applyBorder="1" applyAlignment="1">
      <alignment horizontal="center" vertical="center" wrapText="1"/>
    </xf>
    <xf numFmtId="169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" fontId="3" fillId="0" borderId="102" xfId="0" applyNumberFormat="1" applyFont="1" applyFill="1" applyBorder="1" applyAlignment="1">
      <alignment horizontal="center" vertical="center" wrapText="1"/>
    </xf>
    <xf numFmtId="165" fontId="2" fillId="0" borderId="103" xfId="0" applyNumberFormat="1" applyFont="1" applyFill="1" applyBorder="1" applyAlignment="1">
      <alignment horizontal="center" vertical="center" wrapText="1"/>
    </xf>
    <xf numFmtId="1" fontId="2" fillId="0" borderId="104" xfId="0" applyNumberFormat="1" applyFont="1" applyFill="1" applyBorder="1" applyAlignment="1">
      <alignment horizontal="center" vertical="center" wrapText="1"/>
    </xf>
    <xf numFmtId="169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" fontId="3" fillId="0" borderId="107" xfId="0" applyNumberFormat="1" applyFont="1" applyFill="1" applyBorder="1" applyAlignment="1">
      <alignment horizontal="center" vertical="center" wrapText="1"/>
    </xf>
    <xf numFmtId="165" fontId="2" fillId="0" borderId="108" xfId="0" applyNumberFormat="1" applyFont="1" applyFill="1" applyBorder="1" applyAlignment="1">
      <alignment horizontal="center" vertical="center" wrapText="1"/>
    </xf>
    <xf numFmtId="1" fontId="2" fillId="0" borderId="109" xfId="0" applyNumberFormat="1" applyFont="1" applyFill="1" applyBorder="1" applyAlignment="1">
      <alignment horizontal="center" vertical="center" wrapText="1"/>
    </xf>
    <xf numFmtId="169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" fontId="3" fillId="0" borderId="97" xfId="0" applyNumberFormat="1" applyFont="1" applyBorder="1" applyAlignment="1">
      <alignment horizontal="center" vertical="center" wrapText="1"/>
    </xf>
    <xf numFmtId="165" fontId="2" fillId="0" borderId="98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 applyAlignment="1">
      <alignment horizontal="center" vertical="center" wrapText="1"/>
    </xf>
    <xf numFmtId="169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65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 vertical="center" wrapText="1"/>
    </xf>
    <xf numFmtId="169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65" fontId="2" fillId="0" borderId="108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69" fontId="2" fillId="0" borderId="110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" fontId="3" fillId="0" borderId="11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Fill="1" applyBorder="1" applyAlignment="1">
      <alignment horizontal="center" vertical="center" wrapText="1"/>
    </xf>
    <xf numFmtId="1" fontId="2" fillId="0" borderId="114" xfId="0" applyNumberFormat="1" applyFont="1" applyFill="1" applyBorder="1" applyAlignment="1">
      <alignment horizontal="center" vertical="center" wrapText="1"/>
    </xf>
    <xf numFmtId="169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1" fontId="3" fillId="0" borderId="117" xfId="0" applyNumberFormat="1" applyFont="1" applyFill="1" applyBorder="1" applyAlignment="1">
      <alignment horizontal="center" vertical="center" wrapText="1"/>
    </xf>
    <xf numFmtId="165" fontId="2" fillId="0" borderId="118" xfId="0" applyNumberFormat="1" applyFont="1" applyFill="1" applyBorder="1" applyAlignment="1">
      <alignment horizontal="center" vertical="center" wrapText="1"/>
    </xf>
    <xf numFmtId="1" fontId="2" fillId="0" borderId="119" xfId="0" applyNumberFormat="1" applyFont="1" applyFill="1" applyBorder="1" applyAlignment="1">
      <alignment horizontal="center" vertical="center" wrapText="1"/>
    </xf>
    <xf numFmtId="169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1" fontId="3" fillId="0" borderId="122" xfId="0" applyNumberFormat="1" applyFont="1" applyFill="1" applyBorder="1" applyAlignment="1">
      <alignment horizontal="center" vertical="center" wrapText="1"/>
    </xf>
    <xf numFmtId="165" fontId="2" fillId="0" borderId="123" xfId="0" applyNumberFormat="1" applyFont="1" applyFill="1" applyBorder="1" applyAlignment="1">
      <alignment horizontal="center" vertical="center" wrapText="1"/>
    </xf>
    <xf numFmtId="1" fontId="2" fillId="0" borderId="124" xfId="0" applyNumberFormat="1" applyFont="1" applyFill="1" applyBorder="1" applyAlignment="1">
      <alignment horizontal="center" vertical="center" wrapText="1"/>
    </xf>
    <xf numFmtId="169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169" fontId="2" fillId="0" borderId="127" xfId="0" applyNumberFormat="1" applyFont="1" applyBorder="1" applyAlignment="1">
      <alignment horizontal="center" vertical="center" wrapText="1"/>
    </xf>
    <xf numFmtId="169" fontId="2" fillId="0" borderId="128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00" xfId="0" quotePrefix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0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1" fillId="9" borderId="22" xfId="0" applyFont="1" applyFill="1" applyBorder="1" applyAlignment="1">
      <alignment horizontal="left" vertical="center" wrapText="1"/>
    </xf>
    <xf numFmtId="0" fontId="61" fillId="9" borderId="23" xfId="0" applyFont="1" applyFill="1" applyBorder="1" applyAlignment="1">
      <alignment vertical="center" wrapText="1"/>
    </xf>
    <xf numFmtId="167" fontId="6" fillId="0" borderId="131" xfId="0" quotePrefix="1" applyNumberFormat="1" applyFont="1" applyBorder="1" applyAlignment="1">
      <alignment horizontal="center" vertical="center" wrapText="1"/>
    </xf>
    <xf numFmtId="167" fontId="6" fillId="0" borderId="131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2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6" fillId="0" borderId="3" xfId="0" applyFont="1" applyFill="1" applyBorder="1" applyAlignment="1">
      <alignment horizontal="center" vertical="top" wrapText="1"/>
    </xf>
    <xf numFmtId="170" fontId="64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1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68" fillId="0" borderId="0" xfId="3" applyNumberFormat="1"/>
    <xf numFmtId="0" fontId="0" fillId="0" borderId="0" xfId="0" applyAlignment="1">
      <alignment horizontal="left" vertical="center" indent="1"/>
    </xf>
    <xf numFmtId="0" fontId="52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2" xfId="0" applyFont="1" applyFill="1" applyBorder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3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9" fillId="10" borderId="94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3"/>
    <cellStyle name="Percent" xfId="2" builtinId="5"/>
  </cellStyles>
  <dxfs count="82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Chart'!$J$55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Chart'!$K$54:$AL$54</c:f>
              <c:strCache>
                <c:ptCount val="2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  <c:pt idx="26">
                  <c:v>Mar-21</c:v>
                </c:pt>
                <c:pt idx="27">
                  <c:v>Sep-21</c:v>
                </c:pt>
              </c:strCache>
            </c:strRef>
          </c:cat>
          <c:val>
            <c:numRef>
              <c:f>'Institutional Chart'!$K$55:$AL$55</c:f>
              <c:numCache>
                <c:formatCode>General</c:formatCode>
                <c:ptCount val="2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Chart'!$J$56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Chart'!$K$54:$AL$54</c:f>
              <c:strCache>
                <c:ptCount val="2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  <c:pt idx="26">
                  <c:v>Mar-21</c:v>
                </c:pt>
                <c:pt idx="27">
                  <c:v>Sep-21</c:v>
                </c:pt>
              </c:strCache>
            </c:strRef>
          </c:cat>
          <c:val>
            <c:numRef>
              <c:f>'Institutional Chart'!$K$56:$AL$56</c:f>
              <c:numCache>
                <c:formatCode>General</c:formatCode>
                <c:ptCount val="28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8129364930912035"/>
              <c:y val="0.8900749463634275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M&amp;O MoU Summary v 30.0,</a:t>
            </a:r>
            <a:r>
              <a:rPr lang="en-US" sz="2600" baseline="0"/>
              <a:t> September 2021</a:t>
            </a:r>
            <a:endParaRPr lang="en-US" sz="2600"/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Chart'!$B$3:$B$56</c:f>
              <c:strCache>
                <c:ptCount val="54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Padova</c:v>
                </c:pt>
                <c:pt idx="35">
                  <c:v>Penn State</c:v>
                </c:pt>
                <c:pt idx="36">
                  <c:v>Rochester</c:v>
                </c:pt>
                <c:pt idx="37">
                  <c:v>SDSMT</c:v>
                </c:pt>
                <c:pt idx="38">
                  <c:v>SKKU</c:v>
                </c:pt>
                <c:pt idx="39">
                  <c:v>Southern</c:v>
                </c:pt>
                <c:pt idx="40">
                  <c:v>SNOLAB</c:v>
                </c:pt>
                <c:pt idx="41">
                  <c:v>Stockholm</c:v>
                </c:pt>
                <c:pt idx="42">
                  <c:v>Stony Brook</c:v>
                </c:pt>
                <c:pt idx="43">
                  <c:v>Texas</c:v>
                </c:pt>
                <c:pt idx="44">
                  <c:v>UC-Berkeley</c:v>
                </c:pt>
                <c:pt idx="45">
                  <c:v>UC-Irvine</c:v>
                </c:pt>
                <c:pt idx="46">
                  <c:v>Uppsala</c:v>
                </c:pt>
                <c:pt idx="47">
                  <c:v>ULB</c:v>
                </c:pt>
                <c:pt idx="48">
                  <c:v>Utah</c:v>
                </c:pt>
                <c:pt idx="49">
                  <c:v>UW-Madison</c:v>
                </c:pt>
                <c:pt idx="50">
                  <c:v>UW-River Falls</c:v>
                </c:pt>
                <c:pt idx="51">
                  <c:v>VUB</c:v>
                </c:pt>
                <c:pt idx="52">
                  <c:v>Wuppertal</c:v>
                </c:pt>
                <c:pt idx="53">
                  <c:v>Yale</c:v>
                </c:pt>
              </c:strCache>
            </c:strRef>
          </c:cat>
          <c:val>
            <c:numRef>
              <c:f>'Institutional Chart'!$D$3:$D$56</c:f>
              <c:numCache>
                <c:formatCode>0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5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Chart'!$B$3:$B$56</c:f>
              <c:strCache>
                <c:ptCount val="54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Padova</c:v>
                </c:pt>
                <c:pt idx="35">
                  <c:v>Penn State</c:v>
                </c:pt>
                <c:pt idx="36">
                  <c:v>Rochester</c:v>
                </c:pt>
                <c:pt idx="37">
                  <c:v>SDSMT</c:v>
                </c:pt>
                <c:pt idx="38">
                  <c:v>SKKU</c:v>
                </c:pt>
                <c:pt idx="39">
                  <c:v>Southern</c:v>
                </c:pt>
                <c:pt idx="40">
                  <c:v>SNOLAB</c:v>
                </c:pt>
                <c:pt idx="41">
                  <c:v>Stockholm</c:v>
                </c:pt>
                <c:pt idx="42">
                  <c:v>Stony Brook</c:v>
                </c:pt>
                <c:pt idx="43">
                  <c:v>Texas</c:v>
                </c:pt>
                <c:pt idx="44">
                  <c:v>UC-Berkeley</c:v>
                </c:pt>
                <c:pt idx="45">
                  <c:v>UC-Irvine</c:v>
                </c:pt>
                <c:pt idx="46">
                  <c:v>Uppsala</c:v>
                </c:pt>
                <c:pt idx="47">
                  <c:v>ULB</c:v>
                </c:pt>
                <c:pt idx="48">
                  <c:v>Utah</c:v>
                </c:pt>
                <c:pt idx="49">
                  <c:v>UW-Madison</c:v>
                </c:pt>
                <c:pt idx="50">
                  <c:v>UW-River Falls</c:v>
                </c:pt>
                <c:pt idx="51">
                  <c:v>VUB</c:v>
                </c:pt>
                <c:pt idx="52">
                  <c:v>Wuppertal</c:v>
                </c:pt>
                <c:pt idx="53">
                  <c:v>Yale</c:v>
                </c:pt>
              </c:strCache>
            </c:strRef>
          </c:cat>
          <c:val>
            <c:numRef>
              <c:f>'Institutional Chart'!$E$3:$E$56</c:f>
              <c:numCache>
                <c:formatCode>0</c:formatCode>
                <c:ptCount val="5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22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Chart'!$B$3:$B$56</c:f>
              <c:strCache>
                <c:ptCount val="54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Padova</c:v>
                </c:pt>
                <c:pt idx="35">
                  <c:v>Penn State</c:v>
                </c:pt>
                <c:pt idx="36">
                  <c:v>Rochester</c:v>
                </c:pt>
                <c:pt idx="37">
                  <c:v>SDSMT</c:v>
                </c:pt>
                <c:pt idx="38">
                  <c:v>SKKU</c:v>
                </c:pt>
                <c:pt idx="39">
                  <c:v>Southern</c:v>
                </c:pt>
                <c:pt idx="40">
                  <c:v>SNOLAB</c:v>
                </c:pt>
                <c:pt idx="41">
                  <c:v>Stockholm</c:v>
                </c:pt>
                <c:pt idx="42">
                  <c:v>Stony Brook</c:v>
                </c:pt>
                <c:pt idx="43">
                  <c:v>Texas</c:v>
                </c:pt>
                <c:pt idx="44">
                  <c:v>UC-Berkeley</c:v>
                </c:pt>
                <c:pt idx="45">
                  <c:v>UC-Irvine</c:v>
                </c:pt>
                <c:pt idx="46">
                  <c:v>Uppsala</c:v>
                </c:pt>
                <c:pt idx="47">
                  <c:v>ULB</c:v>
                </c:pt>
                <c:pt idx="48">
                  <c:v>Utah</c:v>
                </c:pt>
                <c:pt idx="49">
                  <c:v>UW-Madison</c:v>
                </c:pt>
                <c:pt idx="50">
                  <c:v>UW-River Falls</c:v>
                </c:pt>
                <c:pt idx="51">
                  <c:v>VUB</c:v>
                </c:pt>
                <c:pt idx="52">
                  <c:v>Wuppertal</c:v>
                </c:pt>
                <c:pt idx="53">
                  <c:v>Yale</c:v>
                </c:pt>
              </c:strCache>
            </c:strRef>
          </c:cat>
          <c:val>
            <c:numRef>
              <c:f>'Institutional Chart'!$F$3:$F$56</c:f>
              <c:numCache>
                <c:formatCode>0</c:formatCode>
                <c:ptCount val="54"/>
                <c:pt idx="0">
                  <c:v>10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12</c:v>
                </c:pt>
                <c:pt idx="27">
                  <c:v>8</c:v>
                </c:pt>
                <c:pt idx="28">
                  <c:v>6</c:v>
                </c:pt>
                <c:pt idx="29">
                  <c:v>7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16</c:v>
                </c:pt>
                <c:pt idx="50">
                  <c:v>0</c:v>
                </c:pt>
                <c:pt idx="51">
                  <c:v>4</c:v>
                </c:pt>
                <c:pt idx="52">
                  <c:v>5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1.4993391192863959E-2"/>
              <c:y val="9.618708749272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30.0,</a:t>
            </a:r>
            <a:r>
              <a:rPr lang="en-US" baseline="0"/>
              <a:t> September</a:t>
            </a:r>
            <a:r>
              <a:rPr lang="en-US"/>
              <a:t> 2021</a:t>
            </a:r>
          </a:p>
        </c:rich>
      </c:tx>
      <c:layout>
        <c:manualLayout>
          <c:xMode val="edge"/>
          <c:yMode val="edge"/>
          <c:x val="0.23173815303321457"/>
          <c:y val="3.2745184071996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Chart'!$D$64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Chart'!$C$65:$C$77</c:f>
              <c:strCache>
                <c:ptCount val="13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  <c:pt idx="12">
                  <c:v>Italy</c:v>
                </c:pt>
              </c:strCache>
            </c:strRef>
          </c:cat>
          <c:val>
            <c:numRef>
              <c:f>'Institutional Chart'!$D$65:$D$77</c:f>
              <c:numCache>
                <c:formatCode>General</c:formatCode>
                <c:ptCount val="13"/>
                <c:pt idx="0">
                  <c:v>47</c:v>
                </c:pt>
                <c:pt idx="1">
                  <c:v>18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Chart'!$E$64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Chart'!$C$65:$C$77</c:f>
              <c:strCache>
                <c:ptCount val="13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  <c:pt idx="12">
                  <c:v>Italy</c:v>
                </c:pt>
              </c:strCache>
            </c:strRef>
          </c:cat>
          <c:val>
            <c:numRef>
              <c:f>'Institutional Chart'!$E$65:$E$77</c:f>
              <c:numCache>
                <c:formatCode>General</c:formatCode>
                <c:ptCount val="13"/>
                <c:pt idx="0">
                  <c:v>45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Chart'!$F$64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Chart'!$C$65:$C$77</c:f>
              <c:strCache>
                <c:ptCount val="13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  <c:pt idx="12">
                  <c:v>Italy</c:v>
                </c:pt>
              </c:strCache>
            </c:strRef>
          </c:cat>
          <c:val>
            <c:numRef>
              <c:f>'Institutional Chart'!$F$65:$F$77</c:f>
              <c:numCache>
                <c:formatCode>General</c:formatCode>
                <c:ptCount val="13"/>
                <c:pt idx="0">
                  <c:v>63</c:v>
                </c:pt>
                <c:pt idx="1">
                  <c:v>63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05942195242109"/>
          <c:y val="0.12113669596152234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v30.0 2021.09.xlsx]Head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v30.0 2021.09.xlsx]Head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v30.0 2021.09.xlsx]Head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26.jpe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5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13.jp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666752</xdr:colOff>
      <xdr:row>25</xdr:row>
      <xdr:rowOff>294408</xdr:rowOff>
    </xdr:from>
    <xdr:to>
      <xdr:col>49</xdr:col>
      <xdr:colOff>0</xdr:colOff>
      <xdr:row>50</xdr:row>
      <xdr:rowOff>285750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23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598714</xdr:colOff>
      <xdr:row>45</xdr:row>
      <xdr:rowOff>90715</xdr:rowOff>
    </xdr:from>
    <xdr:to>
      <xdr:col>21</xdr:col>
      <xdr:colOff>244929</xdr:colOff>
      <xdr:row>49</xdr:row>
      <xdr:rowOff>160566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19476357" y="18995572"/>
          <a:ext cx="2721429" cy="1738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73</xdr:row>
      <xdr:rowOff>457200</xdr:rowOff>
    </xdr:from>
    <xdr:to>
      <xdr:col>7</xdr:col>
      <xdr:colOff>762000</xdr:colOff>
      <xdr:row>75</xdr:row>
      <xdr:rowOff>9525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71</xdr:row>
      <xdr:rowOff>9525</xdr:rowOff>
    </xdr:from>
    <xdr:to>
      <xdr:col>8</xdr:col>
      <xdr:colOff>2562</xdr:colOff>
      <xdr:row>71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79334" y="29709382"/>
          <a:ext cx="80265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781050</xdr:colOff>
      <xdr:row>65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64</xdr:row>
      <xdr:rowOff>38100</xdr:rowOff>
    </xdr:from>
    <xdr:to>
      <xdr:col>7</xdr:col>
      <xdr:colOff>781050</xdr:colOff>
      <xdr:row>64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781050</xdr:colOff>
      <xdr:row>67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7256</xdr:colOff>
      <xdr:row>67</xdr:row>
      <xdr:rowOff>454</xdr:rowOff>
    </xdr:from>
    <xdr:to>
      <xdr:col>8</xdr:col>
      <xdr:colOff>1648</xdr:colOff>
      <xdr:row>67</xdr:row>
      <xdr:rowOff>438604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61185" y="27849740"/>
          <a:ext cx="802657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73</xdr:row>
      <xdr:rowOff>0</xdr:rowOff>
    </xdr:from>
    <xdr:to>
      <xdr:col>8</xdr:col>
      <xdr:colOff>2562</xdr:colOff>
      <xdr:row>73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79334" y="30625143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7257</xdr:colOff>
      <xdr:row>75</xdr:row>
      <xdr:rowOff>19050</xdr:rowOff>
    </xdr:from>
    <xdr:to>
      <xdr:col>8</xdr:col>
      <xdr:colOff>0</xdr:colOff>
      <xdr:row>75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366845" y="32639374"/>
          <a:ext cx="78836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67</xdr:row>
      <xdr:rowOff>457200</xdr:rowOff>
    </xdr:from>
    <xdr:to>
      <xdr:col>7</xdr:col>
      <xdr:colOff>752475</xdr:colOff>
      <xdr:row>69</xdr:row>
      <xdr:rowOff>9523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69</xdr:row>
      <xdr:rowOff>466725</xdr:rowOff>
    </xdr:from>
    <xdr:to>
      <xdr:col>7</xdr:col>
      <xdr:colOff>609600</xdr:colOff>
      <xdr:row>70</xdr:row>
      <xdr:rowOff>457194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72</xdr:row>
      <xdr:rowOff>0</xdr:rowOff>
    </xdr:from>
    <xdr:to>
      <xdr:col>8</xdr:col>
      <xdr:colOff>2562</xdr:colOff>
      <xdr:row>72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79334" y="30162500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63</xdr:row>
      <xdr:rowOff>27214</xdr:rowOff>
    </xdr:from>
    <xdr:to>
      <xdr:col>27</xdr:col>
      <xdr:colOff>163285</xdr:colOff>
      <xdr:row>89</xdr:row>
      <xdr:rowOff>27215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68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69</xdr:row>
      <xdr:rowOff>15875</xdr:rowOff>
    </xdr:from>
    <xdr:to>
      <xdr:col>8</xdr:col>
      <xdr:colOff>1096</xdr:colOff>
      <xdr:row>70</xdr:row>
      <xdr:rowOff>5471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  <xdr:twoCellAnchor editAs="oneCell">
    <xdr:from>
      <xdr:col>7</xdr:col>
      <xdr:colOff>22412</xdr:colOff>
      <xdr:row>75</xdr:row>
      <xdr:rowOff>466975</xdr:rowOff>
    </xdr:from>
    <xdr:to>
      <xdr:col>7</xdr:col>
      <xdr:colOff>784411</xdr:colOff>
      <xdr:row>77</xdr:row>
      <xdr:rowOff>11876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087299"/>
          <a:ext cx="761999" cy="4861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0.87385</cdr:x>
      <cdr:y>0.28394</cdr:y>
    </cdr:from>
    <cdr:to>
      <cdr:x>0.99598</cdr:x>
      <cdr:y>0.35191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522" y="3223662"/>
          <a:ext cx="2163716" cy="771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54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0.17799</cdr:x>
      <cdr:y>0.16347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864" y="1256972"/>
          <a:ext cx="936813" cy="503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786" y="1456170"/>
          <a:ext cx="808564" cy="49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0736" y="1256972"/>
          <a:ext cx="1667492" cy="70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0.22173</cdr:x>
      <cdr:y>0.20882</cdr:y>
    </cdr:from>
    <cdr:to>
      <cdr:x>0.30444</cdr:x>
      <cdr:y>0.24147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0943" y="2157681"/>
          <a:ext cx="1197769" cy="3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0.36129</cdr:x>
      <cdr:y>0.20504</cdr:y>
    </cdr:from>
    <cdr:to>
      <cdr:x>0.45384</cdr:x>
      <cdr:y>0.24805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954" y="2118592"/>
          <a:ext cx="1340295" cy="444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0.43104</cdr:x>
      <cdr:y>0.21034</cdr:y>
    </cdr:from>
    <cdr:to>
      <cdr:x>0.53109</cdr:x>
      <cdr:y>0.2462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1315" y="2264994"/>
          <a:ext cx="1583302" cy="386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0.50883</cdr:x>
      <cdr:y>0.21034</cdr:y>
    </cdr:from>
    <cdr:to>
      <cdr:x>0.56503</cdr:x>
      <cdr:y>0.2451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2350" y="2264994"/>
          <a:ext cx="889371" cy="374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0.50213</cdr:x>
      <cdr:y>0.13256</cdr:y>
    </cdr:from>
    <cdr:to>
      <cdr:x>0.56929</cdr:x>
      <cdr:y>0.17295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6322" y="1427443"/>
          <a:ext cx="1062814" cy="434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0.55006</cdr:x>
      <cdr:y>0.11809</cdr:y>
    </cdr:from>
    <cdr:to>
      <cdr:x>0.61722</cdr:x>
      <cdr:y>0.2078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4758" y="1334285"/>
          <a:ext cx="1062814" cy="1013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0.60218</cdr:x>
      <cdr:y>0.12418</cdr:y>
    </cdr:from>
    <cdr:to>
      <cdr:x>0.66031</cdr:x>
      <cdr:y>0.17728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9562" y="1403095"/>
          <a:ext cx="919914" cy="59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0.64581</cdr:x>
      <cdr:y>0.12385</cdr:y>
    </cdr:from>
    <cdr:to>
      <cdr:x>0.70893</cdr:x>
      <cdr:y>0.17943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220012" y="1399366"/>
          <a:ext cx="998880" cy="62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0.66844</cdr:x>
      <cdr:y>0.20708</cdr:y>
    </cdr:from>
    <cdr:to>
      <cdr:x>0.73348</cdr:x>
      <cdr:y>0.23706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8134" y="2339772"/>
          <a:ext cx="1029265" cy="338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0.66905</cdr:x>
      <cdr:y>0.15164</cdr:y>
    </cdr:from>
    <cdr:to>
      <cdr:x>0.73217</cdr:x>
      <cdr:y>0.1946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0587787" y="1713362"/>
          <a:ext cx="998881" cy="48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0.70081</cdr:x>
      <cdr:y>0.11047</cdr:y>
    </cdr:from>
    <cdr:to>
      <cdr:x>0.78402</cdr:x>
      <cdr:y>0.16605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1090393" y="1248187"/>
          <a:ext cx="1316807" cy="62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0.75173</cdr:x>
      <cdr:y>0.14306</cdr:y>
    </cdr:from>
    <cdr:to>
      <cdr:x>0.83494</cdr:x>
      <cdr:y>0.19864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1896207" y="1616417"/>
          <a:ext cx="1316807" cy="62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0.75973</cdr:x>
      <cdr:y>0.20208</cdr:y>
    </cdr:from>
    <cdr:to>
      <cdr:x>0.82477</cdr:x>
      <cdr:y>0.23288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2022808" y="2283277"/>
          <a:ext cx="1029265" cy="348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0.80027</cdr:x>
      <cdr:y>0.12896</cdr:y>
    </cdr:from>
    <cdr:to>
      <cdr:x>0.86952</cdr:x>
      <cdr:y>0.16312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2664358" y="1457103"/>
          <a:ext cx="1095888" cy="38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0.80272</cdr:x>
      <cdr:y>0.19161</cdr:y>
    </cdr:from>
    <cdr:to>
      <cdr:x>0.86776</cdr:x>
      <cdr:y>0.21968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2703129" y="2164978"/>
          <a:ext cx="1029265" cy="31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0.82628</cdr:x>
      <cdr:y>0.1546</cdr:y>
    </cdr:from>
    <cdr:to>
      <cdr:x>0.89553</cdr:x>
      <cdr:y>0.18876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3075969" y="1746807"/>
          <a:ext cx="1095888" cy="385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0.84826</cdr:x>
      <cdr:y>0.11104</cdr:y>
    </cdr:from>
    <cdr:to>
      <cdr:x>0.91751</cdr:x>
      <cdr:y>0.16693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13423804" y="1254627"/>
          <a:ext cx="1095889" cy="63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Mercer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KIT</a:t>
          </a:r>
        </a:p>
      </cdr:txBody>
    </cdr:sp>
  </cdr:relSizeAnchor>
  <cdr:relSizeAnchor xmlns:cdr="http://schemas.openxmlformats.org/drawingml/2006/chartDrawing">
    <cdr:from>
      <cdr:x>0.87484</cdr:x>
      <cdr:y>0.1492</cdr:y>
    </cdr:from>
    <cdr:to>
      <cdr:x>0.93186</cdr:x>
      <cdr:y>0.17984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13844436" y="1685793"/>
          <a:ext cx="902347" cy="34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Loyola</a:t>
          </a:r>
        </a:p>
      </cdr:txBody>
    </cdr:sp>
  </cdr:relSizeAnchor>
  <cdr:relSizeAnchor xmlns:cdr="http://schemas.openxmlformats.org/drawingml/2006/chartDrawing">
    <cdr:from>
      <cdr:x>0.88683</cdr:x>
      <cdr:y>0.12841</cdr:y>
    </cdr:from>
    <cdr:to>
      <cdr:x>0.94385</cdr:x>
      <cdr:y>0.15905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15711569" y="1457827"/>
          <a:ext cx="1010195" cy="347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Harvard</a:t>
          </a:r>
        </a:p>
      </cdr:txBody>
    </cdr:sp>
  </cdr:relSizeAnchor>
  <cdr:relSizeAnchor xmlns:cdr="http://schemas.openxmlformats.org/drawingml/2006/chartDrawing">
    <cdr:from>
      <cdr:x>0.9008</cdr:x>
      <cdr:y>0.20025</cdr:y>
    </cdr:from>
    <cdr:to>
      <cdr:x>0.97005</cdr:x>
      <cdr:y>0.23441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15958951" y="2273529"/>
          <a:ext cx="1226868" cy="387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0.9008</cdr:x>
      <cdr:y>0.1535</cdr:y>
    </cdr:from>
    <cdr:to>
      <cdr:x>0.97005</cdr:x>
      <cdr:y>0.18766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15958951" y="1742762"/>
          <a:ext cx="1226868" cy="387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Utah</a:t>
          </a:r>
        </a:p>
      </cdr:txBody>
    </cdr:sp>
  </cdr:relSizeAnchor>
  <cdr:relSizeAnchor xmlns:cdr="http://schemas.openxmlformats.org/drawingml/2006/chartDrawing">
    <cdr:from>
      <cdr:x>0.87583</cdr:x>
      <cdr:y>0.94171</cdr:y>
    </cdr:from>
    <cdr:to>
      <cdr:x>0.94798</cdr:x>
      <cdr:y>1</cdr:y>
    </cdr:to>
    <cdr:pic>
      <cdr:nvPicPr>
        <cdr:cNvPr id="48" name="Picture 4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733183" y="10630491"/>
          <a:ext cx="1131418" cy="6579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0.93075</cdr:x>
      <cdr:y>0.13751</cdr:y>
    </cdr:from>
    <cdr:to>
      <cdr:x>1</cdr:x>
      <cdr:y>0.17167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16489630" y="1561193"/>
          <a:ext cx="1226868" cy="387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Padova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54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0.30319</cdr:y>
    </cdr:from>
    <cdr:to>
      <cdr:x>0.77232</cdr:x>
      <cdr:y>0.4145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4420" y="2812366"/>
          <a:ext cx="5831495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54 Collaborative Institutions</a:t>
          </a:r>
        </a:p>
      </cdr:txBody>
    </cdr:sp>
  </cdr:relSizeAnchor>
  <cdr:relSizeAnchor xmlns:cdr="http://schemas.openxmlformats.org/drawingml/2006/chartDrawing">
    <cdr:from>
      <cdr:x>0.07026</cdr:x>
      <cdr:y>0.13182</cdr:y>
    </cdr:from>
    <cdr:to>
      <cdr:x>0.1446</cdr:x>
      <cdr:y>0.22879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3179" y="1338067"/>
          <a:ext cx="1124849" cy="984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inst.</a:t>
          </a:r>
        </a:p>
      </cdr:txBody>
    </cdr:sp>
  </cdr:relSizeAnchor>
  <cdr:relSizeAnchor xmlns:cdr="http://schemas.openxmlformats.org/drawingml/2006/chartDrawing">
    <cdr:from>
      <cdr:x>0.15788</cdr:x>
      <cdr:y>0.33112</cdr:y>
    </cdr:from>
    <cdr:to>
      <cdr:x>0.19694</cdr:x>
      <cdr:y>0.37804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8863" y="3361161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cdr:txBody>
    </cdr:sp>
  </cdr:relSizeAnchor>
  <cdr:relSizeAnchor xmlns:cdr="http://schemas.openxmlformats.org/drawingml/2006/chartDrawing">
    <cdr:from>
      <cdr:x>0.22969</cdr:x>
      <cdr:y>0.73965</cdr:y>
    </cdr:from>
    <cdr:to>
      <cdr:x>0.26875</cdr:x>
      <cdr:y>0.78657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5473" y="7508126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0.30042</cdr:x>
      <cdr:y>0.77261</cdr:y>
    </cdr:from>
    <cdr:to>
      <cdr:x>0.33948</cdr:x>
      <cdr:y>0.81953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5764" y="7842754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0.36829</cdr:x>
      <cdr:y>0.78344</cdr:y>
    </cdr:from>
    <cdr:to>
      <cdr:x>0.40735</cdr:x>
      <cdr:y>0.83036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2661" y="7952689"/>
          <a:ext cx="591023" cy="476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0.43766</cdr:x>
      <cdr:y>0.78576</cdr:y>
    </cdr:from>
    <cdr:to>
      <cdr:x>0.47672</cdr:x>
      <cdr:y>0.83268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2223" y="7976233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0.50945</cdr:x>
      <cdr:y>0.81465</cdr:y>
    </cdr:from>
    <cdr:to>
      <cdr:x>0.54851</cdr:x>
      <cdr:y>0.86157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8541" y="8269418"/>
          <a:ext cx="591023" cy="476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0.57679</cdr:x>
      <cdr:y>0.79703</cdr:y>
    </cdr:from>
    <cdr:to>
      <cdr:x>0.61585</cdr:x>
      <cdr:y>0.84395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7528" y="8090558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0.6477</cdr:x>
      <cdr:y>0.81903</cdr:y>
    </cdr:from>
    <cdr:to>
      <cdr:x>0.68676</cdr:x>
      <cdr:y>0.86595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00401" y="8313898"/>
          <a:ext cx="591022" cy="476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0.71693</cdr:x>
      <cdr:y>0.81563</cdr:y>
    </cdr:from>
    <cdr:to>
      <cdr:x>0.75599</cdr:x>
      <cdr:y>0.86255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8007" y="8279364"/>
          <a:ext cx="591022" cy="476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0.78491</cdr:x>
      <cdr:y>0.77424</cdr:y>
    </cdr:from>
    <cdr:to>
      <cdr:x>0.82397</cdr:x>
      <cdr:y>0.82116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76590" y="7859236"/>
          <a:ext cx="591022" cy="47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0.81238</cdr:y>
    </cdr:from>
    <cdr:to>
      <cdr:x>0.96215</cdr:x>
      <cdr:y>0.8593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56849" y="7535614"/>
          <a:ext cx="531335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0.07741</cdr:x>
      <cdr:y>0.92956</cdr:y>
    </cdr:from>
    <cdr:to>
      <cdr:x>0.13567</cdr:x>
      <cdr:y>0.97238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1291" y="9435937"/>
          <a:ext cx="881540" cy="43466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0.1491</cdr:x>
      <cdr:y>0.92822</cdr:y>
    </cdr:from>
    <cdr:to>
      <cdr:x>0.20736</cdr:x>
      <cdr:y>0.9756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256042" y="9422334"/>
          <a:ext cx="881541" cy="480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0.22204</cdr:x>
      <cdr:y>0.92822</cdr:y>
    </cdr:from>
    <cdr:to>
      <cdr:x>0.2803</cdr:x>
      <cdr:y>0.97677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359708" y="9422334"/>
          <a:ext cx="881540" cy="49282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0.29117</cdr:x>
      <cdr:y>0.92822</cdr:y>
    </cdr:from>
    <cdr:to>
      <cdr:x>0.34966</cdr:x>
      <cdr:y>0.97388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405724" y="9422334"/>
          <a:ext cx="885020" cy="4634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0.43289</cdr:x>
      <cdr:y>0.92612</cdr:y>
    </cdr:from>
    <cdr:to>
      <cdr:x>0.48813</cdr:x>
      <cdr:y>0.97494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550142" y="9401022"/>
          <a:ext cx="835844" cy="49556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0.51457</cdr:x>
      <cdr:y>0.93015</cdr:y>
    </cdr:from>
    <cdr:to>
      <cdr:x>0.54878</cdr:x>
      <cdr:y>0.97677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6021" y="9441926"/>
          <a:ext cx="517636" cy="4732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0.63757</cdr:x>
      <cdr:y>0.93002</cdr:y>
    </cdr:from>
    <cdr:to>
      <cdr:x>0.69607</cdr:x>
      <cdr:y>0.97749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647194" y="9440581"/>
          <a:ext cx="885172" cy="4818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0.56597</cdr:x>
      <cdr:y>0.93038</cdr:y>
    </cdr:from>
    <cdr:to>
      <cdr:x>0.62419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563782" y="9444184"/>
          <a:ext cx="880936" cy="4798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0.71023</cdr:x>
      <cdr:y>0.9295</cdr:y>
    </cdr:from>
    <cdr:to>
      <cdr:x>0.76817</cdr:x>
      <cdr:y>0.97659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746602" y="9435279"/>
          <a:ext cx="876698" cy="4780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0.36332</cdr:x>
      <cdr:y>0.92591</cdr:y>
    </cdr:from>
    <cdr:to>
      <cdr:x>0.4224</cdr:x>
      <cdr:y>0.973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497435" y="9398886"/>
          <a:ext cx="893948" cy="4780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0.78015</cdr:x>
      <cdr:y>0.92913</cdr:y>
    </cdr:from>
    <cdr:to>
      <cdr:x>0.83373</cdr:x>
      <cdr:y>0.97805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804549" y="9431509"/>
          <a:ext cx="810727" cy="4965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0.84712</cdr:x>
      <cdr:y>0.93091</cdr:y>
    </cdr:from>
    <cdr:to>
      <cdr:x>0.906</cdr:x>
      <cdr:y>0.97724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817926" y="9449582"/>
          <a:ext cx="890922" cy="47029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0.92201</cdr:x>
      <cdr:y>0.92484</cdr:y>
    </cdr:from>
    <cdr:to>
      <cdr:x>0.9752</cdr:x>
      <cdr:y>0.97731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951064" y="9387971"/>
          <a:ext cx="804826" cy="5326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0.85498</cdr:x>
      <cdr:y>0.81466</cdr:y>
    </cdr:from>
    <cdr:to>
      <cdr:x>0.89404</cdr:x>
      <cdr:y>0.86158</cdr:y>
    </cdr:to>
    <cdr:sp macro="" textlink="">
      <cdr:nvSpPr>
        <cdr:cNvPr id="2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36764" y="8269514"/>
          <a:ext cx="591022" cy="476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2.75" x14ac:dyDescent="0.2"/>
  <cols>
    <col min="1" max="1" width="40.42578125" bestFit="1" customWidth="1"/>
  </cols>
  <sheetData>
    <row r="1" spans="1:1" x14ac:dyDescent="0.2">
      <c r="A1" s="466" t="s">
        <v>494</v>
      </c>
    </row>
    <row r="3" spans="1:1" x14ac:dyDescent="0.2">
      <c r="A3" s="465" t="s">
        <v>495</v>
      </c>
    </row>
    <row r="4" spans="1:1" x14ac:dyDescent="0.2">
      <c r="A4" s="465" t="s">
        <v>496</v>
      </c>
    </row>
    <row r="5" spans="1:1" x14ac:dyDescent="0.2">
      <c r="A5" s="465" t="s">
        <v>497</v>
      </c>
    </row>
    <row r="6" spans="1:1" x14ac:dyDescent="0.2">
      <c r="A6" s="465" t="s">
        <v>498</v>
      </c>
    </row>
    <row r="7" spans="1:1" x14ac:dyDescent="0.2">
      <c r="A7" s="465" t="s">
        <v>499</v>
      </c>
    </row>
    <row r="8" spans="1:1" x14ac:dyDescent="0.2">
      <c r="A8" s="465"/>
    </row>
    <row r="9" spans="1:1" x14ac:dyDescent="0.2">
      <c r="A9" s="465" t="s">
        <v>500</v>
      </c>
    </row>
    <row r="10" spans="1:1" x14ac:dyDescent="0.2">
      <c r="A10" s="465" t="s">
        <v>501</v>
      </c>
    </row>
    <row r="11" spans="1:1" x14ac:dyDescent="0.2">
      <c r="A11" s="465" t="s">
        <v>502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/>
  </sheetViews>
  <sheetFormatPr defaultRowHeight="15.75" x14ac:dyDescent="0.25"/>
  <cols>
    <col min="1" max="16384" width="9.140625" style="464"/>
  </cols>
  <sheetData>
    <row r="1" spans="1:19" x14ac:dyDescent="0.25">
      <c r="A1" s="464" t="s">
        <v>34</v>
      </c>
      <c r="B1" s="464" t="s">
        <v>329</v>
      </c>
      <c r="C1" s="464" t="s">
        <v>112</v>
      </c>
      <c r="D1" s="464" t="s">
        <v>455</v>
      </c>
      <c r="E1" s="464" t="s">
        <v>456</v>
      </c>
      <c r="F1" s="464" t="s">
        <v>245</v>
      </c>
      <c r="G1" s="464" t="s">
        <v>512</v>
      </c>
      <c r="H1" s="464" t="s">
        <v>457</v>
      </c>
      <c r="I1" s="464" t="s">
        <v>458</v>
      </c>
      <c r="J1" s="464" t="s">
        <v>459</v>
      </c>
      <c r="K1" s="464" t="s">
        <v>460</v>
      </c>
      <c r="L1" s="464" t="s">
        <v>461</v>
      </c>
      <c r="M1" s="464" t="s">
        <v>462</v>
      </c>
      <c r="N1" s="464" t="s">
        <v>463</v>
      </c>
      <c r="O1" s="464" t="s">
        <v>464</v>
      </c>
      <c r="P1" s="464" t="s">
        <v>465</v>
      </c>
      <c r="Q1" s="464" t="s">
        <v>466</v>
      </c>
      <c r="R1" s="464" t="s">
        <v>467</v>
      </c>
      <c r="S1" s="464" t="s">
        <v>468</v>
      </c>
    </row>
    <row r="2" spans="1:19" x14ac:dyDescent="0.25">
      <c r="A2" s="464" t="s">
        <v>166</v>
      </c>
      <c r="C2" s="464">
        <v>0</v>
      </c>
      <c r="D2" s="464">
        <v>0</v>
      </c>
      <c r="E2" s="464">
        <v>0</v>
      </c>
      <c r="F2" s="464">
        <v>0</v>
      </c>
      <c r="G2" s="464">
        <v>0</v>
      </c>
      <c r="H2" s="464" t="s">
        <v>469</v>
      </c>
      <c r="I2" s="464">
        <v>0</v>
      </c>
      <c r="J2" s="464">
        <v>0</v>
      </c>
      <c r="K2" s="464" t="s">
        <v>469</v>
      </c>
      <c r="L2" s="464">
        <v>0</v>
      </c>
      <c r="M2" s="464">
        <v>0</v>
      </c>
      <c r="N2" s="464">
        <v>0</v>
      </c>
      <c r="O2" s="464">
        <v>0</v>
      </c>
      <c r="P2" s="464">
        <v>0.4</v>
      </c>
      <c r="Q2" s="464">
        <v>0</v>
      </c>
      <c r="R2" s="464">
        <v>0.4</v>
      </c>
      <c r="S2" s="464" t="s">
        <v>470</v>
      </c>
    </row>
    <row r="3" spans="1:19" x14ac:dyDescent="0.25">
      <c r="A3" s="464" t="s">
        <v>64</v>
      </c>
      <c r="C3" s="464">
        <v>3</v>
      </c>
      <c r="D3" s="464">
        <v>2</v>
      </c>
      <c r="E3" s="464">
        <v>1</v>
      </c>
      <c r="F3" s="464">
        <v>3</v>
      </c>
      <c r="G3" s="464">
        <v>6</v>
      </c>
      <c r="H3" s="464" t="s">
        <v>471</v>
      </c>
      <c r="I3" s="464">
        <v>1635</v>
      </c>
      <c r="J3" s="464">
        <v>169</v>
      </c>
      <c r="K3" s="464" t="s">
        <v>471</v>
      </c>
      <c r="L3" s="464">
        <v>0</v>
      </c>
      <c r="M3" s="464">
        <v>0.1</v>
      </c>
      <c r="N3" s="464">
        <v>0.1</v>
      </c>
      <c r="O3" s="464">
        <v>0.45</v>
      </c>
      <c r="P3" s="464">
        <v>0</v>
      </c>
      <c r="Q3" s="464">
        <v>0.85</v>
      </c>
      <c r="R3" s="464">
        <v>1.5</v>
      </c>
      <c r="S3" s="464">
        <v>0.25</v>
      </c>
    </row>
    <row r="4" spans="1:19" x14ac:dyDescent="0.25">
      <c r="A4" s="464" t="s">
        <v>55</v>
      </c>
      <c r="C4" s="464">
        <v>3</v>
      </c>
      <c r="D4" s="464">
        <v>2</v>
      </c>
      <c r="E4" s="464">
        <v>1</v>
      </c>
      <c r="F4" s="464">
        <v>1</v>
      </c>
      <c r="G4" s="464">
        <v>4</v>
      </c>
      <c r="H4" s="464" t="s">
        <v>469</v>
      </c>
      <c r="I4" s="464">
        <v>0</v>
      </c>
      <c r="J4" s="464">
        <v>0</v>
      </c>
      <c r="K4" s="464" t="s">
        <v>469</v>
      </c>
      <c r="L4" s="464">
        <v>0.5</v>
      </c>
      <c r="M4" s="464">
        <v>0.3</v>
      </c>
      <c r="N4" s="464">
        <v>0</v>
      </c>
      <c r="O4" s="464">
        <v>0</v>
      </c>
      <c r="P4" s="464">
        <v>0.1</v>
      </c>
      <c r="Q4" s="464">
        <v>0</v>
      </c>
      <c r="R4" s="464">
        <v>0.9</v>
      </c>
      <c r="S4" s="464">
        <v>0.22500000000000001</v>
      </c>
    </row>
    <row r="5" spans="1:19" x14ac:dyDescent="0.25">
      <c r="A5" s="464" t="s">
        <v>472</v>
      </c>
      <c r="C5" s="464">
        <v>1</v>
      </c>
      <c r="D5" s="464">
        <v>1</v>
      </c>
      <c r="E5" s="464">
        <v>0</v>
      </c>
      <c r="F5" s="464">
        <v>0</v>
      </c>
      <c r="G5" s="464">
        <v>1</v>
      </c>
      <c r="H5" s="464" t="s">
        <v>471</v>
      </c>
      <c r="I5" s="464">
        <v>0</v>
      </c>
      <c r="J5" s="464">
        <v>0</v>
      </c>
      <c r="K5" s="464" t="s">
        <v>471</v>
      </c>
      <c r="L5" s="464">
        <v>0</v>
      </c>
      <c r="M5" s="464">
        <v>1.4999999999999999E-2</v>
      </c>
      <c r="N5" s="464">
        <v>0</v>
      </c>
      <c r="O5" s="464">
        <v>0</v>
      </c>
      <c r="P5" s="464">
        <v>0</v>
      </c>
      <c r="Q5" s="464">
        <v>0</v>
      </c>
      <c r="R5" s="464">
        <v>1.4999999999999999E-2</v>
      </c>
      <c r="S5" s="464">
        <v>1.4999999999999999E-2</v>
      </c>
    </row>
    <row r="6" spans="1:19" x14ac:dyDescent="0.25">
      <c r="A6" s="464" t="s">
        <v>68</v>
      </c>
      <c r="C6" s="464">
        <v>6</v>
      </c>
      <c r="D6" s="464">
        <v>3</v>
      </c>
      <c r="E6" s="464">
        <v>3</v>
      </c>
      <c r="F6" s="464">
        <v>0</v>
      </c>
      <c r="G6" s="464">
        <v>6</v>
      </c>
      <c r="H6" s="464" t="s">
        <v>469</v>
      </c>
      <c r="I6" s="464">
        <v>165</v>
      </c>
      <c r="J6" s="464">
        <v>16</v>
      </c>
      <c r="K6" s="464" t="s">
        <v>469</v>
      </c>
      <c r="L6" s="464">
        <v>0.25</v>
      </c>
      <c r="M6" s="464">
        <v>0.15</v>
      </c>
      <c r="N6" s="464">
        <v>0</v>
      </c>
      <c r="O6" s="464">
        <v>0.2</v>
      </c>
      <c r="P6" s="464">
        <v>0.9</v>
      </c>
      <c r="Q6" s="464">
        <v>0</v>
      </c>
      <c r="R6" s="464">
        <v>1.5</v>
      </c>
      <c r="S6" s="464">
        <v>0.25</v>
      </c>
    </row>
    <row r="7" spans="1:19" x14ac:dyDescent="0.25">
      <c r="A7" s="464" t="s">
        <v>24</v>
      </c>
      <c r="C7" s="464">
        <v>0</v>
      </c>
      <c r="D7" s="464">
        <v>0</v>
      </c>
      <c r="E7" s="464">
        <v>0</v>
      </c>
      <c r="F7" s="464">
        <v>0</v>
      </c>
      <c r="G7" s="464">
        <v>0</v>
      </c>
      <c r="H7" s="464" t="s">
        <v>469</v>
      </c>
      <c r="I7" s="464">
        <v>0</v>
      </c>
      <c r="J7" s="464">
        <v>0</v>
      </c>
      <c r="K7" s="464" t="s">
        <v>469</v>
      </c>
      <c r="L7" s="464">
        <v>0.95</v>
      </c>
      <c r="M7" s="464">
        <v>0.82</v>
      </c>
      <c r="N7" s="464">
        <v>1.35</v>
      </c>
      <c r="O7" s="464">
        <v>0</v>
      </c>
      <c r="P7" s="464">
        <v>0.2</v>
      </c>
      <c r="Q7" s="464">
        <v>0</v>
      </c>
      <c r="R7" s="464">
        <v>3.32</v>
      </c>
      <c r="S7" s="464" t="s">
        <v>470</v>
      </c>
    </row>
    <row r="8" spans="1:19" x14ac:dyDescent="0.25">
      <c r="A8" s="464" t="s">
        <v>164</v>
      </c>
      <c r="C8" s="464">
        <v>0</v>
      </c>
      <c r="D8" s="464">
        <v>1</v>
      </c>
      <c r="E8" s="464">
        <v>0</v>
      </c>
      <c r="F8" s="464">
        <v>1</v>
      </c>
      <c r="G8" s="464">
        <v>2</v>
      </c>
      <c r="H8" s="464" t="s">
        <v>471</v>
      </c>
      <c r="I8" s="464">
        <v>100</v>
      </c>
      <c r="J8" s="464">
        <v>0</v>
      </c>
      <c r="K8" s="464" t="s">
        <v>471</v>
      </c>
      <c r="L8" s="464">
        <v>0.35</v>
      </c>
      <c r="M8" s="464">
        <v>0.05</v>
      </c>
      <c r="N8" s="464">
        <v>0</v>
      </c>
      <c r="O8" s="464">
        <v>0.7</v>
      </c>
      <c r="P8" s="464">
        <v>0</v>
      </c>
      <c r="Q8" s="464">
        <v>0</v>
      </c>
      <c r="R8" s="464">
        <v>1.1000000000000001</v>
      </c>
      <c r="S8" s="464">
        <v>0.55000000000000004</v>
      </c>
    </row>
    <row r="9" spans="1:19" x14ac:dyDescent="0.25">
      <c r="A9" s="464" t="s">
        <v>269</v>
      </c>
      <c r="C9" s="464">
        <v>1</v>
      </c>
      <c r="D9" s="464">
        <v>1</v>
      </c>
      <c r="E9" s="464">
        <v>0</v>
      </c>
      <c r="F9" s="464">
        <v>4</v>
      </c>
      <c r="G9" s="464">
        <v>5</v>
      </c>
      <c r="H9" s="464" t="s">
        <v>469</v>
      </c>
      <c r="I9" s="464">
        <v>0</v>
      </c>
      <c r="J9" s="464">
        <v>0</v>
      </c>
      <c r="K9" s="464" t="s">
        <v>469</v>
      </c>
      <c r="L9" s="464">
        <v>0.2</v>
      </c>
      <c r="M9" s="464">
        <v>0.35</v>
      </c>
      <c r="N9" s="464">
        <v>0</v>
      </c>
      <c r="O9" s="464">
        <v>0.25</v>
      </c>
      <c r="P9" s="464">
        <v>0</v>
      </c>
      <c r="Q9" s="464">
        <v>0</v>
      </c>
      <c r="R9" s="464">
        <v>0.8</v>
      </c>
      <c r="S9" s="464">
        <v>0.16</v>
      </c>
    </row>
    <row r="10" spans="1:19" x14ac:dyDescent="0.25">
      <c r="A10" s="464" t="s">
        <v>51</v>
      </c>
      <c r="C10" s="464">
        <v>2</v>
      </c>
      <c r="D10" s="464">
        <v>1</v>
      </c>
      <c r="E10" s="464">
        <v>1</v>
      </c>
      <c r="F10" s="464">
        <v>5</v>
      </c>
      <c r="G10" s="464">
        <v>7</v>
      </c>
      <c r="H10" s="464" t="s">
        <v>471</v>
      </c>
      <c r="I10" s="464">
        <v>800</v>
      </c>
      <c r="J10" s="464">
        <v>40</v>
      </c>
      <c r="K10" s="464" t="s">
        <v>471</v>
      </c>
      <c r="L10" s="464">
        <v>0</v>
      </c>
      <c r="M10" s="464">
        <v>1.03</v>
      </c>
      <c r="N10" s="464">
        <v>0</v>
      </c>
      <c r="O10" s="464">
        <v>0.3</v>
      </c>
      <c r="P10" s="464">
        <v>0.5</v>
      </c>
      <c r="Q10" s="464">
        <v>0</v>
      </c>
      <c r="R10" s="464">
        <v>1.83</v>
      </c>
      <c r="S10" s="464">
        <v>0.26142857142857145</v>
      </c>
    </row>
    <row r="11" spans="1:19" x14ac:dyDescent="0.25">
      <c r="A11" s="464" t="s">
        <v>249</v>
      </c>
      <c r="C11" s="464">
        <v>2</v>
      </c>
      <c r="D11" s="464">
        <v>1</v>
      </c>
      <c r="E11" s="464">
        <v>1</v>
      </c>
      <c r="F11" s="464">
        <v>4</v>
      </c>
      <c r="G11" s="464">
        <v>6</v>
      </c>
      <c r="H11" s="464" t="s">
        <v>469</v>
      </c>
      <c r="I11" s="464">
        <v>0</v>
      </c>
      <c r="J11" s="464">
        <v>0</v>
      </c>
      <c r="K11" s="464" t="s">
        <v>469</v>
      </c>
      <c r="L11" s="464">
        <v>0.2</v>
      </c>
      <c r="M11" s="464">
        <v>0</v>
      </c>
      <c r="N11" s="464">
        <v>0</v>
      </c>
      <c r="O11" s="464">
        <v>0</v>
      </c>
      <c r="P11" s="464">
        <v>0.9</v>
      </c>
      <c r="Q11" s="464">
        <v>0</v>
      </c>
      <c r="R11" s="464">
        <v>1.1000000000000001</v>
      </c>
      <c r="S11" s="464">
        <v>0.18333333333333335</v>
      </c>
    </row>
    <row r="12" spans="1:19" x14ac:dyDescent="0.25">
      <c r="A12" s="464" t="s">
        <v>60</v>
      </c>
      <c r="C12" s="464">
        <v>1</v>
      </c>
      <c r="D12" s="464">
        <v>1</v>
      </c>
      <c r="E12" s="464">
        <v>0</v>
      </c>
      <c r="F12" s="464">
        <v>2</v>
      </c>
      <c r="G12" s="464">
        <v>3</v>
      </c>
      <c r="H12" s="464" t="s">
        <v>469</v>
      </c>
      <c r="I12" s="464">
        <v>0</v>
      </c>
      <c r="J12" s="464">
        <v>0</v>
      </c>
      <c r="K12" s="464" t="s">
        <v>469</v>
      </c>
      <c r="L12" s="464">
        <v>0.05</v>
      </c>
      <c r="M12" s="464">
        <v>0.03</v>
      </c>
      <c r="N12" s="464">
        <v>0</v>
      </c>
      <c r="O12" s="464">
        <v>0.55000000000000004</v>
      </c>
      <c r="P12" s="464">
        <v>0.05</v>
      </c>
      <c r="Q12" s="464">
        <v>0</v>
      </c>
      <c r="R12" s="464">
        <v>0.68</v>
      </c>
      <c r="S12" s="464">
        <v>0.22666666666666668</v>
      </c>
    </row>
    <row r="13" spans="1:19" x14ac:dyDescent="0.25">
      <c r="A13" s="464" t="s">
        <v>473</v>
      </c>
      <c r="C13" s="464">
        <v>1</v>
      </c>
      <c r="D13" s="464">
        <v>1</v>
      </c>
      <c r="E13" s="464">
        <v>0</v>
      </c>
      <c r="F13" s="464">
        <v>3</v>
      </c>
      <c r="G13" s="464">
        <v>4</v>
      </c>
      <c r="H13" s="464" t="s">
        <v>471</v>
      </c>
      <c r="I13" s="464">
        <v>0</v>
      </c>
      <c r="J13" s="464">
        <v>0</v>
      </c>
      <c r="K13" s="464" t="s">
        <v>469</v>
      </c>
      <c r="L13" s="464">
        <v>0.35</v>
      </c>
      <c r="M13" s="464">
        <v>0.25</v>
      </c>
      <c r="N13" s="464">
        <v>0</v>
      </c>
      <c r="O13" s="464">
        <v>0</v>
      </c>
      <c r="P13" s="464">
        <v>0.1</v>
      </c>
      <c r="Q13" s="464">
        <v>0</v>
      </c>
      <c r="R13" s="464">
        <v>0.7</v>
      </c>
      <c r="S13" s="464">
        <v>0.17499999999999999</v>
      </c>
    </row>
    <row r="14" spans="1:19" x14ac:dyDescent="0.25">
      <c r="A14" s="464" t="s">
        <v>444</v>
      </c>
      <c r="C14" s="464">
        <v>1</v>
      </c>
      <c r="D14" s="464">
        <v>1</v>
      </c>
      <c r="E14" s="464">
        <v>0</v>
      </c>
      <c r="F14" s="464">
        <v>1</v>
      </c>
      <c r="G14" s="464">
        <v>2</v>
      </c>
      <c r="H14" s="464" t="s">
        <v>469</v>
      </c>
      <c r="I14" s="464">
        <v>500</v>
      </c>
      <c r="J14" s="464">
        <v>0</v>
      </c>
      <c r="K14" s="464" t="s">
        <v>469</v>
      </c>
      <c r="L14" s="464">
        <v>0.25</v>
      </c>
      <c r="M14" s="464">
        <v>0</v>
      </c>
      <c r="N14" s="464">
        <v>0</v>
      </c>
      <c r="O14" s="464">
        <v>0</v>
      </c>
      <c r="P14" s="464">
        <v>0.3</v>
      </c>
      <c r="Q14" s="464">
        <v>0</v>
      </c>
      <c r="R14" s="464">
        <v>0.55000000000000004</v>
      </c>
      <c r="S14" s="464">
        <v>0.27500000000000002</v>
      </c>
    </row>
    <row r="15" spans="1:19" x14ac:dyDescent="0.25">
      <c r="A15" s="464" t="s">
        <v>474</v>
      </c>
      <c r="C15" s="464">
        <v>1</v>
      </c>
      <c r="D15" s="464">
        <v>1</v>
      </c>
      <c r="E15" s="464">
        <v>0</v>
      </c>
      <c r="F15" s="464">
        <v>1</v>
      </c>
      <c r="G15" s="464">
        <v>2</v>
      </c>
      <c r="H15" s="464" t="s">
        <v>469</v>
      </c>
      <c r="I15" s="464">
        <v>0</v>
      </c>
      <c r="J15" s="464">
        <v>0</v>
      </c>
      <c r="K15" s="464" t="s">
        <v>471</v>
      </c>
      <c r="L15" s="464">
        <v>0</v>
      </c>
      <c r="M15" s="464">
        <v>0.05</v>
      </c>
      <c r="N15" s="464">
        <v>0</v>
      </c>
      <c r="O15" s="464">
        <v>0</v>
      </c>
      <c r="P15" s="464">
        <v>0</v>
      </c>
      <c r="Q15" s="464">
        <v>0</v>
      </c>
      <c r="R15" s="464">
        <v>0.05</v>
      </c>
      <c r="S15" s="464">
        <v>2.5000000000000001E-2</v>
      </c>
    </row>
    <row r="16" spans="1:19" x14ac:dyDescent="0.25">
      <c r="A16" s="464" t="s">
        <v>475</v>
      </c>
      <c r="C16" s="464">
        <v>11</v>
      </c>
      <c r="D16" s="464">
        <v>2</v>
      </c>
      <c r="E16" s="464">
        <v>10</v>
      </c>
      <c r="F16" s="464">
        <v>6</v>
      </c>
      <c r="G16" s="464">
        <v>18</v>
      </c>
      <c r="H16" s="464" t="s">
        <v>471</v>
      </c>
      <c r="I16" s="464">
        <v>100</v>
      </c>
      <c r="J16" s="464">
        <v>0</v>
      </c>
      <c r="K16" s="464" t="s">
        <v>469</v>
      </c>
      <c r="L16" s="464">
        <v>0.4</v>
      </c>
      <c r="M16" s="464">
        <v>2.1</v>
      </c>
      <c r="N16" s="464">
        <v>0.15</v>
      </c>
      <c r="O16" s="464">
        <v>0.55000000000000004</v>
      </c>
      <c r="P16" s="464">
        <v>0.45</v>
      </c>
      <c r="Q16" s="464">
        <v>0</v>
      </c>
      <c r="R16" s="464">
        <v>3.65</v>
      </c>
      <c r="S16" s="464">
        <v>0.20277777777777778</v>
      </c>
    </row>
    <row r="17" spans="1:19" x14ac:dyDescent="0.25">
      <c r="A17" s="464" t="s">
        <v>46</v>
      </c>
      <c r="C17" s="464">
        <v>0</v>
      </c>
      <c r="D17" s="464">
        <v>0</v>
      </c>
      <c r="E17" s="464">
        <v>0</v>
      </c>
      <c r="F17" s="464">
        <v>0</v>
      </c>
      <c r="G17" s="464">
        <v>0</v>
      </c>
      <c r="H17" s="464" t="s">
        <v>469</v>
      </c>
      <c r="I17" s="464">
        <v>0</v>
      </c>
      <c r="J17" s="464">
        <v>0</v>
      </c>
      <c r="K17" s="464" t="s">
        <v>469</v>
      </c>
      <c r="L17" s="464">
        <v>0</v>
      </c>
      <c r="M17" s="464">
        <v>0</v>
      </c>
      <c r="N17" s="464">
        <v>0</v>
      </c>
      <c r="O17" s="464">
        <v>0</v>
      </c>
      <c r="P17" s="464">
        <v>0</v>
      </c>
      <c r="Q17" s="464">
        <v>0.6</v>
      </c>
      <c r="R17" s="464">
        <v>0.6</v>
      </c>
      <c r="S17" s="464" t="s">
        <v>470</v>
      </c>
    </row>
    <row r="18" spans="1:19" x14ac:dyDescent="0.25">
      <c r="A18" s="464" t="s">
        <v>39</v>
      </c>
      <c r="C18" s="464">
        <v>2</v>
      </c>
      <c r="D18" s="464">
        <v>1</v>
      </c>
      <c r="E18" s="464">
        <v>1</v>
      </c>
      <c r="F18" s="464">
        <v>1</v>
      </c>
      <c r="G18" s="464">
        <v>3</v>
      </c>
      <c r="H18" s="464" t="s">
        <v>471</v>
      </c>
      <c r="I18" s="464">
        <v>256</v>
      </c>
      <c r="J18" s="464">
        <v>0</v>
      </c>
      <c r="K18" s="464" t="s">
        <v>471</v>
      </c>
      <c r="L18" s="464">
        <v>0.05</v>
      </c>
      <c r="M18" s="464">
        <v>0.24</v>
      </c>
      <c r="N18" s="464">
        <v>1.08</v>
      </c>
      <c r="O18" s="464">
        <v>0</v>
      </c>
      <c r="P18" s="464">
        <v>0.1</v>
      </c>
      <c r="Q18" s="464">
        <v>0</v>
      </c>
      <c r="R18" s="464">
        <v>1.47</v>
      </c>
      <c r="S18" s="464">
        <v>0.49</v>
      </c>
    </row>
    <row r="19" spans="1:19" x14ac:dyDescent="0.25">
      <c r="A19" s="464" t="s">
        <v>436</v>
      </c>
      <c r="C19" s="464">
        <v>1</v>
      </c>
      <c r="D19" s="464">
        <v>1</v>
      </c>
      <c r="E19" s="464">
        <v>0</v>
      </c>
      <c r="F19" s="464">
        <v>0</v>
      </c>
      <c r="G19" s="464">
        <v>1</v>
      </c>
      <c r="H19" s="464" t="s">
        <v>469</v>
      </c>
      <c r="I19" s="464">
        <v>0</v>
      </c>
      <c r="J19" s="464">
        <v>0</v>
      </c>
      <c r="K19" s="464" t="s">
        <v>469</v>
      </c>
      <c r="L19" s="464">
        <v>0.1</v>
      </c>
      <c r="M19" s="464">
        <v>0.05</v>
      </c>
      <c r="N19" s="464">
        <v>0</v>
      </c>
      <c r="O19" s="464">
        <v>0</v>
      </c>
      <c r="P19" s="464">
        <v>0</v>
      </c>
      <c r="Q19" s="464">
        <v>0</v>
      </c>
      <c r="R19" s="464">
        <v>0.15</v>
      </c>
      <c r="S19" s="464">
        <v>0.15</v>
      </c>
    </row>
    <row r="20" spans="1:19" x14ac:dyDescent="0.25">
      <c r="A20" s="464" t="s">
        <v>52</v>
      </c>
      <c r="C20" s="464">
        <v>2</v>
      </c>
      <c r="D20" s="464">
        <v>1</v>
      </c>
      <c r="E20" s="464">
        <v>1</v>
      </c>
      <c r="F20" s="464">
        <v>7</v>
      </c>
      <c r="G20" s="464">
        <v>9</v>
      </c>
      <c r="H20" s="464" t="s">
        <v>471</v>
      </c>
      <c r="I20" s="464">
        <v>0</v>
      </c>
      <c r="J20" s="464">
        <v>0</v>
      </c>
      <c r="K20" s="464" t="s">
        <v>469</v>
      </c>
      <c r="L20" s="464">
        <v>0.5</v>
      </c>
      <c r="M20" s="464">
        <v>0.65</v>
      </c>
      <c r="N20" s="464">
        <v>0</v>
      </c>
      <c r="O20" s="464">
        <v>0</v>
      </c>
      <c r="P20" s="464">
        <v>0.2</v>
      </c>
      <c r="Q20" s="464">
        <v>0</v>
      </c>
      <c r="R20" s="464">
        <v>1.35</v>
      </c>
      <c r="S20" s="464">
        <v>0.15000000000000002</v>
      </c>
    </row>
    <row r="21" spans="1:19" x14ac:dyDescent="0.25">
      <c r="A21" s="464" t="s">
        <v>279</v>
      </c>
      <c r="C21" s="464">
        <v>2</v>
      </c>
      <c r="D21" s="464">
        <v>1</v>
      </c>
      <c r="E21" s="464">
        <v>1</v>
      </c>
      <c r="F21" s="464">
        <v>0</v>
      </c>
      <c r="G21" s="464">
        <v>2</v>
      </c>
      <c r="H21" s="464" t="s">
        <v>471</v>
      </c>
      <c r="I21" s="464">
        <v>96</v>
      </c>
      <c r="J21" s="464">
        <v>16</v>
      </c>
      <c r="K21" s="464" t="s">
        <v>471</v>
      </c>
      <c r="L21" s="464">
        <v>0.2</v>
      </c>
      <c r="M21" s="464">
        <v>0.65</v>
      </c>
      <c r="N21" s="464">
        <v>0</v>
      </c>
      <c r="O21" s="464">
        <v>0</v>
      </c>
      <c r="P21" s="464">
        <v>0</v>
      </c>
      <c r="Q21" s="464">
        <v>0</v>
      </c>
      <c r="R21" s="464">
        <v>0.85</v>
      </c>
      <c r="S21" s="464">
        <v>0.42499999999999999</v>
      </c>
    </row>
    <row r="22" spans="1:19" x14ac:dyDescent="0.25">
      <c r="A22" s="464" t="s">
        <v>429</v>
      </c>
      <c r="C22" s="464">
        <v>1</v>
      </c>
      <c r="D22" s="464">
        <v>1</v>
      </c>
      <c r="E22" s="464">
        <v>0</v>
      </c>
      <c r="F22" s="464">
        <v>0</v>
      </c>
      <c r="G22" s="464">
        <v>1</v>
      </c>
      <c r="H22" s="464" t="s">
        <v>469</v>
      </c>
      <c r="I22" s="464">
        <v>0</v>
      </c>
      <c r="J22" s="464">
        <v>0</v>
      </c>
      <c r="K22" s="464" t="s">
        <v>469</v>
      </c>
      <c r="L22" s="464">
        <v>0.15</v>
      </c>
      <c r="M22" s="464">
        <v>0</v>
      </c>
      <c r="N22" s="464">
        <v>0</v>
      </c>
      <c r="O22" s="464">
        <v>0</v>
      </c>
      <c r="P22" s="464">
        <v>0.1</v>
      </c>
      <c r="Q22" s="464">
        <v>0</v>
      </c>
      <c r="R22" s="464">
        <v>0.25</v>
      </c>
      <c r="S22" s="464">
        <v>0.25</v>
      </c>
    </row>
    <row r="23" spans="1:19" x14ac:dyDescent="0.25">
      <c r="A23" s="464" t="s">
        <v>276</v>
      </c>
      <c r="C23" s="464">
        <v>2</v>
      </c>
      <c r="D23" s="464">
        <v>1</v>
      </c>
      <c r="E23" s="464">
        <v>1</v>
      </c>
      <c r="F23" s="464">
        <v>2</v>
      </c>
      <c r="G23" s="464">
        <v>4</v>
      </c>
      <c r="H23" s="464" t="s">
        <v>469</v>
      </c>
      <c r="I23" s="464">
        <v>0</v>
      </c>
      <c r="J23" s="464">
        <v>0</v>
      </c>
      <c r="K23" s="464" t="s">
        <v>469</v>
      </c>
      <c r="L23" s="464">
        <v>0.1</v>
      </c>
      <c r="M23" s="464">
        <v>0</v>
      </c>
      <c r="N23" s="464">
        <v>0</v>
      </c>
      <c r="O23" s="464">
        <v>0.2</v>
      </c>
      <c r="P23" s="464">
        <v>0.5</v>
      </c>
      <c r="Q23" s="464">
        <v>0</v>
      </c>
      <c r="R23" s="464">
        <v>0.8</v>
      </c>
      <c r="S23" s="464">
        <v>0.2</v>
      </c>
    </row>
    <row r="24" spans="1:19" x14ac:dyDescent="0.25">
      <c r="A24" s="464" t="s">
        <v>476</v>
      </c>
      <c r="C24" s="464">
        <v>12</v>
      </c>
      <c r="D24" s="464">
        <v>6</v>
      </c>
      <c r="E24" s="464">
        <v>6</v>
      </c>
      <c r="F24" s="464">
        <v>12</v>
      </c>
      <c r="G24" s="464">
        <v>24</v>
      </c>
      <c r="H24" s="464" t="s">
        <v>471</v>
      </c>
      <c r="I24" s="464">
        <v>1000</v>
      </c>
      <c r="J24" s="464">
        <v>100</v>
      </c>
      <c r="K24" s="464" t="s">
        <v>471</v>
      </c>
      <c r="L24" s="464">
        <v>0.72</v>
      </c>
      <c r="M24" s="464">
        <v>0.37</v>
      </c>
      <c r="N24" s="464">
        <v>0.4</v>
      </c>
      <c r="O24" s="464">
        <v>0.2</v>
      </c>
      <c r="P24" s="464">
        <v>0.85</v>
      </c>
      <c r="Q24" s="464">
        <v>0.2</v>
      </c>
      <c r="R24" s="464">
        <v>2.74</v>
      </c>
      <c r="S24" s="464">
        <v>0.11416666666666668</v>
      </c>
    </row>
    <row r="25" spans="1:19" x14ac:dyDescent="0.25">
      <c r="A25" s="464" t="s">
        <v>477</v>
      </c>
      <c r="C25" s="464">
        <v>2</v>
      </c>
      <c r="D25" s="464">
        <v>1</v>
      </c>
      <c r="E25" s="464">
        <v>1</v>
      </c>
      <c r="F25" s="464">
        <v>6</v>
      </c>
      <c r="G25" s="464">
        <v>8</v>
      </c>
      <c r="H25" s="464" t="s">
        <v>469</v>
      </c>
      <c r="I25" s="464">
        <v>0</v>
      </c>
      <c r="J25" s="464">
        <v>0</v>
      </c>
      <c r="K25" s="464" t="s">
        <v>469</v>
      </c>
      <c r="L25" s="464">
        <v>0.5</v>
      </c>
      <c r="M25" s="464">
        <v>0</v>
      </c>
      <c r="N25" s="464">
        <v>0</v>
      </c>
      <c r="O25" s="464">
        <v>0</v>
      </c>
      <c r="P25" s="464">
        <v>0</v>
      </c>
      <c r="Q25" s="464">
        <v>0</v>
      </c>
      <c r="R25" s="464">
        <v>0.5</v>
      </c>
      <c r="S25" s="464">
        <v>6.25E-2</v>
      </c>
    </row>
    <row r="26" spans="1:19" x14ac:dyDescent="0.25">
      <c r="A26" s="464" t="s">
        <v>478</v>
      </c>
      <c r="C26" s="464">
        <v>4</v>
      </c>
      <c r="D26" s="464">
        <v>2</v>
      </c>
      <c r="E26" s="464">
        <v>2</v>
      </c>
      <c r="F26" s="464">
        <v>1</v>
      </c>
      <c r="G26" s="464">
        <v>5</v>
      </c>
      <c r="H26" s="464" t="s">
        <v>471</v>
      </c>
      <c r="I26" s="464">
        <v>0</v>
      </c>
      <c r="J26" s="464">
        <v>8</v>
      </c>
      <c r="K26" s="464" t="s">
        <v>471</v>
      </c>
      <c r="L26" s="464">
        <v>0.1</v>
      </c>
      <c r="M26" s="464">
        <v>0.3</v>
      </c>
      <c r="N26" s="464">
        <v>0</v>
      </c>
      <c r="O26" s="464">
        <v>0.4</v>
      </c>
      <c r="P26" s="464">
        <v>0</v>
      </c>
      <c r="Q26" s="464">
        <v>0.1</v>
      </c>
      <c r="R26" s="464">
        <v>0.9</v>
      </c>
      <c r="S26" s="464">
        <v>0.18</v>
      </c>
    </row>
    <row r="27" spans="1:19" x14ac:dyDescent="0.25">
      <c r="A27" s="464" t="s">
        <v>479</v>
      </c>
      <c r="C27" s="464">
        <v>3</v>
      </c>
      <c r="D27" s="464">
        <v>2</v>
      </c>
      <c r="E27" s="464">
        <v>1</v>
      </c>
      <c r="F27" s="464">
        <v>1</v>
      </c>
      <c r="G27" s="464">
        <v>4</v>
      </c>
      <c r="H27" s="464" t="s">
        <v>471</v>
      </c>
      <c r="I27" s="464">
        <v>0</v>
      </c>
      <c r="J27" s="464">
        <v>0</v>
      </c>
      <c r="K27" s="464" t="s">
        <v>469</v>
      </c>
      <c r="L27" s="464">
        <v>0</v>
      </c>
      <c r="M27" s="464">
        <v>0</v>
      </c>
      <c r="N27" s="464">
        <v>0</v>
      </c>
      <c r="O27" s="464">
        <v>0</v>
      </c>
      <c r="P27" s="464">
        <v>0</v>
      </c>
      <c r="Q27" s="464">
        <v>0</v>
      </c>
      <c r="R27" s="464">
        <v>0</v>
      </c>
      <c r="S27" s="464">
        <v>0</v>
      </c>
    </row>
    <row r="28" spans="1:19" x14ac:dyDescent="0.25">
      <c r="A28" s="464" t="s">
        <v>480</v>
      </c>
      <c r="C28" s="464">
        <v>6</v>
      </c>
      <c r="D28" s="464">
        <v>2</v>
      </c>
      <c r="E28" s="464">
        <v>4</v>
      </c>
      <c r="F28" s="464">
        <v>3</v>
      </c>
      <c r="G28" s="464">
        <v>9</v>
      </c>
      <c r="H28" s="464" t="s">
        <v>471</v>
      </c>
      <c r="I28" s="464">
        <v>0</v>
      </c>
      <c r="J28" s="464">
        <v>50</v>
      </c>
      <c r="K28" s="464" t="s">
        <v>471</v>
      </c>
      <c r="L28" s="464">
        <v>0.3</v>
      </c>
      <c r="M28" s="464">
        <v>0.46</v>
      </c>
      <c r="N28" s="464">
        <v>0</v>
      </c>
      <c r="O28" s="464">
        <v>0</v>
      </c>
      <c r="P28" s="464">
        <v>0.1</v>
      </c>
      <c r="Q28" s="464">
        <v>0</v>
      </c>
      <c r="R28" s="464">
        <v>0.86</v>
      </c>
      <c r="S28" s="464">
        <v>9.555555555555556E-2</v>
      </c>
    </row>
    <row r="29" spans="1:19" x14ac:dyDescent="0.25">
      <c r="A29" s="464" t="s">
        <v>286</v>
      </c>
      <c r="C29" s="464">
        <v>1</v>
      </c>
      <c r="D29" s="464">
        <v>1</v>
      </c>
      <c r="E29" s="464">
        <v>0</v>
      </c>
      <c r="F29" s="464">
        <v>0</v>
      </c>
      <c r="G29" s="464">
        <v>1</v>
      </c>
      <c r="H29" s="464" t="s">
        <v>471</v>
      </c>
      <c r="I29" s="464">
        <v>0</v>
      </c>
      <c r="J29" s="464">
        <v>0</v>
      </c>
      <c r="K29" s="464" t="s">
        <v>469</v>
      </c>
      <c r="L29" s="464">
        <v>0</v>
      </c>
      <c r="M29" s="464">
        <v>0</v>
      </c>
      <c r="N29" s="464">
        <v>0</v>
      </c>
      <c r="O29" s="464">
        <v>0</v>
      </c>
      <c r="P29" s="464">
        <v>0.1</v>
      </c>
      <c r="Q29" s="464">
        <v>0</v>
      </c>
      <c r="R29" s="464">
        <v>0.1</v>
      </c>
      <c r="S29" s="464">
        <v>0.1</v>
      </c>
    </row>
    <row r="30" spans="1:19" x14ac:dyDescent="0.25">
      <c r="A30" s="464" t="s">
        <v>277</v>
      </c>
      <c r="C30" s="464">
        <v>3</v>
      </c>
      <c r="D30" s="464">
        <v>1</v>
      </c>
      <c r="E30" s="464">
        <v>0</v>
      </c>
      <c r="F30" s="464">
        <v>1</v>
      </c>
      <c r="G30" s="464">
        <v>2</v>
      </c>
      <c r="H30" s="464" t="s">
        <v>469</v>
      </c>
      <c r="I30" s="464">
        <v>0</v>
      </c>
      <c r="J30" s="464">
        <v>0</v>
      </c>
      <c r="K30" s="464" t="s">
        <v>469</v>
      </c>
      <c r="L30" s="464">
        <v>0.25</v>
      </c>
      <c r="M30" s="464">
        <v>0.3</v>
      </c>
      <c r="N30" s="464">
        <v>0</v>
      </c>
      <c r="O30" s="464">
        <v>0</v>
      </c>
      <c r="P30" s="464">
        <v>0.1</v>
      </c>
      <c r="Q30" s="464">
        <v>0</v>
      </c>
      <c r="R30" s="464">
        <v>0.65</v>
      </c>
      <c r="S30" s="464">
        <v>0.32500000000000001</v>
      </c>
    </row>
    <row r="31" spans="1:19" x14ac:dyDescent="0.25">
      <c r="A31" s="464" t="s">
        <v>50</v>
      </c>
      <c r="C31" s="464">
        <v>1</v>
      </c>
      <c r="D31" s="464">
        <v>1</v>
      </c>
      <c r="E31" s="464">
        <v>1</v>
      </c>
      <c r="F31" s="464">
        <v>10</v>
      </c>
      <c r="G31" s="464">
        <v>12</v>
      </c>
      <c r="H31" s="464" t="s">
        <v>469</v>
      </c>
      <c r="I31" s="464">
        <v>300</v>
      </c>
      <c r="J31" s="464">
        <v>15</v>
      </c>
      <c r="K31" s="464" t="s">
        <v>469</v>
      </c>
      <c r="L31" s="464">
        <v>0.62</v>
      </c>
      <c r="M31" s="464">
        <v>0.42</v>
      </c>
      <c r="N31" s="464">
        <v>0.05</v>
      </c>
      <c r="O31" s="464">
        <v>0.5</v>
      </c>
      <c r="P31" s="464">
        <v>0.6</v>
      </c>
      <c r="Q31" s="464">
        <v>0.3</v>
      </c>
      <c r="R31" s="464">
        <v>2.4900000000000002</v>
      </c>
      <c r="S31" s="464">
        <v>0.20750000000000002</v>
      </c>
    </row>
    <row r="32" spans="1:19" x14ac:dyDescent="0.25">
      <c r="A32" s="464" t="s">
        <v>481</v>
      </c>
      <c r="C32" s="464">
        <v>0</v>
      </c>
      <c r="D32" s="464">
        <v>0</v>
      </c>
      <c r="E32" s="464">
        <v>0</v>
      </c>
      <c r="F32" s="464">
        <v>0</v>
      </c>
      <c r="G32" s="464">
        <v>0</v>
      </c>
      <c r="H32" s="464" t="s">
        <v>469</v>
      </c>
      <c r="I32" s="464">
        <v>0</v>
      </c>
      <c r="J32" s="464">
        <v>0</v>
      </c>
      <c r="K32" s="464" t="s">
        <v>469</v>
      </c>
      <c r="L32" s="464">
        <v>0.15</v>
      </c>
      <c r="M32" s="464">
        <v>0.1</v>
      </c>
      <c r="N32" s="464">
        <v>0</v>
      </c>
      <c r="O32" s="464">
        <v>0.1</v>
      </c>
      <c r="P32" s="464">
        <v>0.1</v>
      </c>
      <c r="Q32" s="464">
        <v>0</v>
      </c>
      <c r="R32" s="464">
        <v>0.45</v>
      </c>
      <c r="S32" s="464" t="s">
        <v>470</v>
      </c>
    </row>
    <row r="33" spans="1:19" x14ac:dyDescent="0.25">
      <c r="A33" s="464" t="s">
        <v>482</v>
      </c>
      <c r="C33" s="464">
        <v>2</v>
      </c>
      <c r="D33" s="464">
        <v>1</v>
      </c>
      <c r="E33" s="464">
        <v>0</v>
      </c>
      <c r="F33" s="464">
        <v>1</v>
      </c>
      <c r="G33" s="464">
        <v>2</v>
      </c>
      <c r="H33" s="464" t="s">
        <v>469</v>
      </c>
      <c r="I33" s="464">
        <v>0</v>
      </c>
      <c r="J33" s="464">
        <v>0</v>
      </c>
      <c r="K33" s="464" t="s">
        <v>469</v>
      </c>
      <c r="L33" s="464">
        <v>0.73</v>
      </c>
      <c r="M33" s="464">
        <v>7.0000000000000007E-2</v>
      </c>
      <c r="N33" s="464">
        <v>0</v>
      </c>
      <c r="O33" s="464">
        <v>0.2</v>
      </c>
      <c r="P33" s="464">
        <v>1</v>
      </c>
      <c r="Q33" s="464">
        <v>0</v>
      </c>
      <c r="R33" s="464">
        <v>2</v>
      </c>
      <c r="S33" s="464">
        <v>1</v>
      </c>
    </row>
    <row r="34" spans="1:19" x14ac:dyDescent="0.25">
      <c r="A34" s="464" t="s">
        <v>483</v>
      </c>
      <c r="C34" s="464">
        <v>3</v>
      </c>
      <c r="D34" s="464">
        <v>1</v>
      </c>
      <c r="E34" s="464">
        <v>2</v>
      </c>
      <c r="F34" s="464">
        <v>4</v>
      </c>
      <c r="G34" s="464">
        <v>7</v>
      </c>
      <c r="H34" s="464" t="s">
        <v>471</v>
      </c>
      <c r="I34" s="464">
        <v>0</v>
      </c>
      <c r="J34" s="464">
        <v>0</v>
      </c>
      <c r="K34" s="464" t="s">
        <v>471</v>
      </c>
      <c r="L34" s="464">
        <v>0</v>
      </c>
      <c r="M34" s="464">
        <v>0.03</v>
      </c>
      <c r="N34" s="464">
        <v>0</v>
      </c>
      <c r="O34" s="464">
        <v>0</v>
      </c>
      <c r="P34" s="464">
        <v>0</v>
      </c>
      <c r="Q34" s="464">
        <v>0.8</v>
      </c>
      <c r="R34" s="464">
        <v>0.83</v>
      </c>
      <c r="S34" s="464">
        <v>0.11857142857142856</v>
      </c>
    </row>
    <row r="35" spans="1:19" x14ac:dyDescent="0.25">
      <c r="A35" s="464" t="s">
        <v>62</v>
      </c>
      <c r="C35" s="464">
        <v>3</v>
      </c>
      <c r="D35" s="464">
        <v>3</v>
      </c>
      <c r="E35" s="464">
        <v>0</v>
      </c>
      <c r="F35" s="464">
        <v>2</v>
      </c>
      <c r="G35" s="464">
        <v>5</v>
      </c>
      <c r="H35" s="464" t="s">
        <v>469</v>
      </c>
      <c r="I35" s="464">
        <v>0</v>
      </c>
      <c r="J35" s="464">
        <v>0</v>
      </c>
      <c r="K35" s="464" t="s">
        <v>469</v>
      </c>
      <c r="L35" s="464">
        <v>0.35</v>
      </c>
      <c r="M35" s="464">
        <v>0.11</v>
      </c>
      <c r="N35" s="464">
        <v>0</v>
      </c>
      <c r="O35" s="464">
        <v>0</v>
      </c>
      <c r="P35" s="464">
        <v>0.4</v>
      </c>
      <c r="Q35" s="464">
        <v>0.8</v>
      </c>
      <c r="R35" s="464">
        <v>1.66</v>
      </c>
      <c r="S35" s="464">
        <v>0.33199999999999996</v>
      </c>
    </row>
    <row r="36" spans="1:19" x14ac:dyDescent="0.25">
      <c r="A36" s="464" t="s">
        <v>42</v>
      </c>
      <c r="C36" s="464">
        <v>0</v>
      </c>
      <c r="D36" s="464">
        <v>0</v>
      </c>
      <c r="E36" s="464">
        <v>0</v>
      </c>
      <c r="F36" s="464">
        <v>0</v>
      </c>
      <c r="G36" s="464">
        <v>0</v>
      </c>
      <c r="H36" s="464" t="s">
        <v>469</v>
      </c>
      <c r="I36" s="464">
        <v>0</v>
      </c>
      <c r="J36" s="464">
        <v>0</v>
      </c>
      <c r="K36" s="464" t="s">
        <v>469</v>
      </c>
      <c r="L36" s="464">
        <v>0</v>
      </c>
      <c r="M36" s="464">
        <v>1.4999999999999999E-2</v>
      </c>
      <c r="N36" s="464">
        <v>0</v>
      </c>
      <c r="O36" s="464">
        <v>0</v>
      </c>
      <c r="P36" s="464">
        <v>0.6</v>
      </c>
      <c r="Q36" s="464">
        <v>0</v>
      </c>
      <c r="R36" s="464">
        <v>0.61499999999999999</v>
      </c>
      <c r="S36" s="464" t="s">
        <v>470</v>
      </c>
    </row>
    <row r="37" spans="1:19" x14ac:dyDescent="0.25">
      <c r="A37" s="464" t="s">
        <v>169</v>
      </c>
      <c r="C37" s="464">
        <v>2</v>
      </c>
      <c r="D37" s="464">
        <v>1</v>
      </c>
      <c r="E37" s="464">
        <v>3</v>
      </c>
      <c r="F37" s="464">
        <v>8</v>
      </c>
      <c r="G37" s="464">
        <v>12</v>
      </c>
      <c r="H37" s="464" t="s">
        <v>469</v>
      </c>
      <c r="I37" s="464">
        <v>0</v>
      </c>
      <c r="J37" s="464">
        <v>0</v>
      </c>
      <c r="K37" s="464" t="s">
        <v>471</v>
      </c>
      <c r="L37" s="464">
        <v>0</v>
      </c>
      <c r="M37" s="464">
        <v>4.4999999999999998E-2</v>
      </c>
      <c r="N37" s="464">
        <v>0</v>
      </c>
      <c r="O37" s="464">
        <v>0.7</v>
      </c>
      <c r="P37" s="464">
        <v>0.4</v>
      </c>
      <c r="Q37" s="464">
        <v>0.2</v>
      </c>
      <c r="R37" s="464">
        <v>1.345</v>
      </c>
      <c r="S37" s="464">
        <v>0.11208333333333333</v>
      </c>
    </row>
    <row r="38" spans="1:19" x14ac:dyDescent="0.25">
      <c r="A38" s="464" t="s">
        <v>35</v>
      </c>
      <c r="C38" s="464">
        <v>3</v>
      </c>
      <c r="D38" s="464">
        <v>2</v>
      </c>
      <c r="E38" s="464">
        <v>1</v>
      </c>
      <c r="F38" s="464">
        <v>3</v>
      </c>
      <c r="G38" s="464">
        <v>6</v>
      </c>
      <c r="H38" s="464" t="s">
        <v>471</v>
      </c>
      <c r="I38" s="464">
        <v>0</v>
      </c>
      <c r="J38" s="464">
        <v>0</v>
      </c>
      <c r="K38" s="464" t="s">
        <v>469</v>
      </c>
      <c r="L38" s="464">
        <v>0.5</v>
      </c>
      <c r="M38" s="464">
        <v>0.1</v>
      </c>
      <c r="N38" s="464">
        <v>0</v>
      </c>
      <c r="O38" s="464">
        <v>0</v>
      </c>
      <c r="P38" s="464">
        <v>0.1</v>
      </c>
      <c r="Q38" s="464">
        <v>0.35</v>
      </c>
      <c r="R38" s="464">
        <v>1.05</v>
      </c>
      <c r="S38" s="464">
        <v>0.17500000000000002</v>
      </c>
    </row>
    <row r="39" spans="1:19" x14ac:dyDescent="0.25">
      <c r="A39" s="464" t="s">
        <v>484</v>
      </c>
      <c r="C39" s="464">
        <v>0</v>
      </c>
      <c r="D39" s="464">
        <v>0</v>
      </c>
      <c r="E39" s="464">
        <v>0</v>
      </c>
      <c r="F39" s="464">
        <v>0</v>
      </c>
      <c r="G39" s="464">
        <v>0</v>
      </c>
      <c r="H39" s="464" t="s">
        <v>469</v>
      </c>
      <c r="I39" s="464">
        <v>0</v>
      </c>
      <c r="J39" s="464">
        <v>0</v>
      </c>
      <c r="K39" s="464" t="s">
        <v>469</v>
      </c>
      <c r="L39" s="464">
        <v>0</v>
      </c>
      <c r="M39" s="464">
        <v>0.25</v>
      </c>
      <c r="N39" s="464">
        <v>0</v>
      </c>
      <c r="O39" s="464">
        <v>0</v>
      </c>
      <c r="P39" s="464">
        <v>0.2</v>
      </c>
      <c r="Q39" s="464">
        <v>0</v>
      </c>
      <c r="R39" s="464">
        <v>0.45</v>
      </c>
      <c r="S39" s="464" t="s">
        <v>470</v>
      </c>
    </row>
    <row r="40" spans="1:19" x14ac:dyDescent="0.25">
      <c r="A40" s="464" t="s">
        <v>67</v>
      </c>
      <c r="C40" s="464">
        <v>1</v>
      </c>
      <c r="D40" s="464">
        <v>1</v>
      </c>
      <c r="E40" s="464">
        <v>0</v>
      </c>
      <c r="F40" s="464">
        <v>1</v>
      </c>
      <c r="G40" s="464">
        <v>2</v>
      </c>
      <c r="H40" s="464" t="s">
        <v>469</v>
      </c>
      <c r="I40" s="464">
        <v>0</v>
      </c>
      <c r="J40" s="464">
        <v>0</v>
      </c>
      <c r="K40" s="464" t="s">
        <v>469</v>
      </c>
      <c r="L40" s="464">
        <v>0.05</v>
      </c>
      <c r="M40" s="464">
        <v>0.08</v>
      </c>
      <c r="N40" s="464">
        <v>0</v>
      </c>
      <c r="O40" s="464">
        <v>0</v>
      </c>
      <c r="P40" s="464">
        <v>0</v>
      </c>
      <c r="Q40" s="464">
        <v>0</v>
      </c>
      <c r="R40" s="464">
        <v>0.13</v>
      </c>
      <c r="S40" s="464">
        <v>6.5000000000000002E-2</v>
      </c>
    </row>
    <row r="41" spans="1:19" x14ac:dyDescent="0.25">
      <c r="A41" s="464" t="s">
        <v>44</v>
      </c>
      <c r="C41" s="464">
        <v>0</v>
      </c>
      <c r="D41" s="464">
        <v>0</v>
      </c>
      <c r="E41" s="464">
        <v>0</v>
      </c>
      <c r="F41" s="464">
        <v>0</v>
      </c>
      <c r="G41" s="464">
        <v>0</v>
      </c>
      <c r="H41" s="464" t="s">
        <v>469</v>
      </c>
      <c r="I41" s="464">
        <v>0</v>
      </c>
      <c r="J41" s="464">
        <v>0</v>
      </c>
      <c r="K41" s="464" t="s">
        <v>469</v>
      </c>
      <c r="L41" s="464">
        <v>0.1</v>
      </c>
      <c r="M41" s="464">
        <v>0</v>
      </c>
      <c r="N41" s="464">
        <v>0</v>
      </c>
      <c r="O41" s="464">
        <v>0</v>
      </c>
      <c r="P41" s="464">
        <v>0</v>
      </c>
      <c r="Q41" s="464">
        <v>0</v>
      </c>
      <c r="R41" s="464">
        <v>0.1</v>
      </c>
      <c r="S41" s="464" t="s">
        <v>470</v>
      </c>
    </row>
    <row r="42" spans="1:19" x14ac:dyDescent="0.25">
      <c r="A42" s="464" t="s">
        <v>43</v>
      </c>
      <c r="C42" s="464">
        <v>0</v>
      </c>
      <c r="D42" s="464">
        <v>0</v>
      </c>
      <c r="E42" s="464">
        <v>0</v>
      </c>
      <c r="F42" s="464">
        <v>0</v>
      </c>
      <c r="G42" s="464">
        <v>0</v>
      </c>
      <c r="H42" s="464" t="s">
        <v>469</v>
      </c>
      <c r="I42" s="464">
        <v>0</v>
      </c>
      <c r="J42" s="464">
        <v>0</v>
      </c>
      <c r="K42" s="464" t="s">
        <v>469</v>
      </c>
      <c r="L42" s="464">
        <v>0</v>
      </c>
      <c r="M42" s="464">
        <v>0.02</v>
      </c>
      <c r="N42" s="464">
        <v>0</v>
      </c>
      <c r="O42" s="464">
        <v>0</v>
      </c>
      <c r="P42" s="464">
        <v>0</v>
      </c>
      <c r="Q42" s="464">
        <v>0</v>
      </c>
      <c r="R42" s="464">
        <v>0.02</v>
      </c>
      <c r="S42" s="464" t="s">
        <v>470</v>
      </c>
    </row>
    <row r="43" spans="1:19" x14ac:dyDescent="0.25">
      <c r="A43" s="464" t="s">
        <v>425</v>
      </c>
      <c r="C43" s="464">
        <v>0</v>
      </c>
      <c r="D43" s="464">
        <v>0</v>
      </c>
      <c r="E43" s="464">
        <v>0</v>
      </c>
      <c r="F43" s="464">
        <v>0</v>
      </c>
      <c r="G43" s="464">
        <v>0</v>
      </c>
      <c r="H43" s="464" t="s">
        <v>469</v>
      </c>
      <c r="I43" s="464">
        <v>0</v>
      </c>
      <c r="J43" s="464">
        <v>0</v>
      </c>
      <c r="K43" s="464" t="s">
        <v>469</v>
      </c>
      <c r="L43" s="464">
        <v>0</v>
      </c>
      <c r="M43" s="464">
        <v>0</v>
      </c>
      <c r="N43" s="464">
        <v>0</v>
      </c>
      <c r="O43" s="464">
        <v>0</v>
      </c>
      <c r="P43" s="464">
        <v>0</v>
      </c>
      <c r="Q43" s="464">
        <v>0</v>
      </c>
      <c r="R43" s="464">
        <v>0</v>
      </c>
      <c r="S43" s="464" t="s">
        <v>470</v>
      </c>
    </row>
    <row r="44" spans="1:19" x14ac:dyDescent="0.25">
      <c r="A44" s="464" t="s">
        <v>45</v>
      </c>
      <c r="C44" s="464">
        <v>0</v>
      </c>
      <c r="D44" s="464">
        <v>0</v>
      </c>
      <c r="E44" s="464">
        <v>0</v>
      </c>
      <c r="F44" s="464">
        <v>0</v>
      </c>
      <c r="G44" s="464">
        <v>0</v>
      </c>
      <c r="H44" s="464" t="s">
        <v>469</v>
      </c>
      <c r="I44" s="464">
        <v>120</v>
      </c>
      <c r="J44" s="464">
        <v>0</v>
      </c>
      <c r="K44" s="464" t="s">
        <v>469</v>
      </c>
      <c r="L44" s="464">
        <v>0.5</v>
      </c>
      <c r="M44" s="464">
        <v>1.6</v>
      </c>
      <c r="N44" s="464">
        <v>0</v>
      </c>
      <c r="O44" s="464">
        <v>0.3</v>
      </c>
      <c r="P44" s="464">
        <v>0.7</v>
      </c>
      <c r="Q44" s="464">
        <v>0.05</v>
      </c>
      <c r="R44" s="464">
        <v>3.15</v>
      </c>
      <c r="S44" s="464" t="s">
        <v>470</v>
      </c>
    </row>
    <row r="45" spans="1:19" x14ac:dyDescent="0.25">
      <c r="A45" s="464" t="s">
        <v>485</v>
      </c>
      <c r="C45" s="464">
        <v>4</v>
      </c>
      <c r="D45" s="464">
        <v>3</v>
      </c>
      <c r="E45" s="464">
        <v>1</v>
      </c>
      <c r="F45" s="464">
        <v>2</v>
      </c>
      <c r="G45" s="464">
        <v>6</v>
      </c>
      <c r="H45" s="464" t="s">
        <v>471</v>
      </c>
      <c r="I45" s="464">
        <v>100</v>
      </c>
      <c r="J45" s="464">
        <v>14</v>
      </c>
      <c r="K45" s="464" t="s">
        <v>471</v>
      </c>
      <c r="L45" s="464">
        <v>1.1499999999999999</v>
      </c>
      <c r="M45" s="464">
        <v>0.67</v>
      </c>
      <c r="N45" s="464">
        <v>0</v>
      </c>
      <c r="O45" s="464">
        <v>0</v>
      </c>
      <c r="P45" s="464">
        <v>0</v>
      </c>
      <c r="Q45" s="464">
        <v>0</v>
      </c>
      <c r="R45" s="464">
        <v>1.82</v>
      </c>
      <c r="S45" s="464">
        <v>0.30333333333333334</v>
      </c>
    </row>
    <row r="46" spans="1:19" x14ac:dyDescent="0.25">
      <c r="A46" s="464" t="s">
        <v>47</v>
      </c>
      <c r="C46" s="464">
        <v>6</v>
      </c>
      <c r="D46" s="464">
        <v>3</v>
      </c>
      <c r="E46" s="464">
        <v>3</v>
      </c>
      <c r="F46" s="464">
        <v>3</v>
      </c>
      <c r="G46" s="464">
        <v>9</v>
      </c>
      <c r="H46" s="464" t="s">
        <v>469</v>
      </c>
      <c r="I46" s="464">
        <v>750</v>
      </c>
      <c r="J46" s="464">
        <v>48</v>
      </c>
      <c r="K46" s="464" t="s">
        <v>469</v>
      </c>
      <c r="L46" s="464">
        <v>1.1499999999999999</v>
      </c>
      <c r="M46" s="464">
        <v>1.76</v>
      </c>
      <c r="N46" s="464">
        <v>0</v>
      </c>
      <c r="O46" s="464">
        <v>0.15</v>
      </c>
      <c r="P46" s="464">
        <v>1.55</v>
      </c>
      <c r="Q46" s="464">
        <v>0</v>
      </c>
      <c r="R46" s="464">
        <v>4.6100000000000003</v>
      </c>
      <c r="S46" s="464">
        <v>0.51222222222222225</v>
      </c>
    </row>
    <row r="47" spans="1:19" x14ac:dyDescent="0.25">
      <c r="A47" s="464" t="s">
        <v>505</v>
      </c>
      <c r="C47" s="464">
        <v>1</v>
      </c>
      <c r="D47" s="464">
        <v>1</v>
      </c>
      <c r="E47" s="464">
        <v>0</v>
      </c>
      <c r="F47" s="464">
        <v>1</v>
      </c>
      <c r="G47" s="464">
        <v>2</v>
      </c>
      <c r="H47" s="464" t="s">
        <v>471</v>
      </c>
      <c r="I47" s="464">
        <v>250</v>
      </c>
      <c r="J47" s="464">
        <v>0</v>
      </c>
      <c r="K47" s="464" t="s">
        <v>471</v>
      </c>
      <c r="L47" s="464">
        <v>0.47</v>
      </c>
      <c r="M47" s="464">
        <v>0.55000000000000004</v>
      </c>
      <c r="N47" s="464">
        <v>0</v>
      </c>
      <c r="O47" s="464">
        <v>0</v>
      </c>
      <c r="P47" s="464">
        <v>0</v>
      </c>
      <c r="Q47" s="464">
        <v>0</v>
      </c>
      <c r="R47" s="464">
        <v>1.02</v>
      </c>
      <c r="S47" s="464">
        <v>0.51</v>
      </c>
    </row>
    <row r="48" spans="1:19" x14ac:dyDescent="0.25">
      <c r="A48" s="464" t="s">
        <v>66</v>
      </c>
      <c r="C48" s="464">
        <v>1</v>
      </c>
      <c r="D48" s="464">
        <v>1</v>
      </c>
      <c r="E48" s="464">
        <v>0</v>
      </c>
      <c r="F48" s="464">
        <v>0</v>
      </c>
      <c r="G48" s="464">
        <v>1</v>
      </c>
      <c r="H48" s="464" t="s">
        <v>469</v>
      </c>
      <c r="I48" s="464">
        <v>0</v>
      </c>
      <c r="J48" s="464">
        <v>0</v>
      </c>
      <c r="K48" s="464" t="s">
        <v>469</v>
      </c>
      <c r="L48" s="464">
        <v>0.1</v>
      </c>
      <c r="M48" s="464">
        <v>0</v>
      </c>
      <c r="N48" s="464">
        <v>0</v>
      </c>
      <c r="O48" s="464">
        <v>0</v>
      </c>
      <c r="P48" s="464">
        <v>0</v>
      </c>
      <c r="Q48" s="464">
        <v>0</v>
      </c>
      <c r="R48" s="464">
        <v>0.1</v>
      </c>
      <c r="S48" s="464">
        <v>0.1</v>
      </c>
    </row>
    <row r="49" spans="1:19" x14ac:dyDescent="0.25">
      <c r="A49" s="464" t="s">
        <v>486</v>
      </c>
      <c r="C49" s="464">
        <v>1</v>
      </c>
      <c r="D49" s="464">
        <v>1</v>
      </c>
      <c r="E49" s="464">
        <v>0</v>
      </c>
      <c r="F49" s="464">
        <v>2</v>
      </c>
      <c r="G49" s="464">
        <v>3</v>
      </c>
      <c r="H49" s="464" t="s">
        <v>469</v>
      </c>
      <c r="I49" s="464">
        <v>0</v>
      </c>
      <c r="J49" s="464">
        <v>0</v>
      </c>
      <c r="K49" s="464" t="s">
        <v>469</v>
      </c>
      <c r="L49" s="464">
        <v>0.2</v>
      </c>
      <c r="M49" s="464">
        <v>0</v>
      </c>
      <c r="N49" s="464">
        <v>0</v>
      </c>
      <c r="O49" s="464">
        <v>0</v>
      </c>
      <c r="P49" s="464">
        <v>0.35</v>
      </c>
      <c r="Q49" s="464">
        <v>0.85</v>
      </c>
      <c r="R49" s="464">
        <v>1.4</v>
      </c>
      <c r="S49" s="464">
        <v>0.46666666666666662</v>
      </c>
    </row>
    <row r="50" spans="1:19" x14ac:dyDescent="0.25">
      <c r="A50" s="464" t="s">
        <v>454</v>
      </c>
      <c r="C50" s="464">
        <v>1</v>
      </c>
      <c r="D50" s="464">
        <v>1</v>
      </c>
      <c r="E50" s="464">
        <v>0</v>
      </c>
      <c r="F50" s="464">
        <v>0</v>
      </c>
      <c r="G50" s="464">
        <v>1</v>
      </c>
      <c r="H50" s="464" t="s">
        <v>471</v>
      </c>
      <c r="I50" s="464">
        <v>0</v>
      </c>
      <c r="J50" s="464">
        <v>0</v>
      </c>
      <c r="K50" s="464" t="s">
        <v>471</v>
      </c>
      <c r="L50" s="464">
        <v>0.15</v>
      </c>
      <c r="M50" s="464">
        <v>0.03</v>
      </c>
      <c r="N50" s="464">
        <v>0</v>
      </c>
      <c r="O50" s="464">
        <v>0</v>
      </c>
      <c r="P50" s="464">
        <v>0</v>
      </c>
      <c r="Q50" s="464">
        <v>0</v>
      </c>
      <c r="R50" s="464">
        <v>0.18</v>
      </c>
      <c r="S50" s="464">
        <v>0.18</v>
      </c>
    </row>
    <row r="51" spans="1:19" x14ac:dyDescent="0.25">
      <c r="A51" s="464" t="s">
        <v>63</v>
      </c>
      <c r="C51" s="464">
        <v>5</v>
      </c>
      <c r="D51" s="464">
        <v>4</v>
      </c>
      <c r="E51" s="464">
        <v>1</v>
      </c>
      <c r="F51" s="464">
        <v>1</v>
      </c>
      <c r="G51" s="464">
        <v>6</v>
      </c>
      <c r="H51" s="464" t="s">
        <v>469</v>
      </c>
      <c r="I51" s="464">
        <v>0</v>
      </c>
      <c r="J51" s="464">
        <v>0</v>
      </c>
      <c r="K51" s="464" t="s">
        <v>471</v>
      </c>
      <c r="L51" s="464">
        <v>0.7</v>
      </c>
      <c r="M51" s="464">
        <v>0.57999999999999996</v>
      </c>
      <c r="N51" s="464">
        <v>0</v>
      </c>
      <c r="O51" s="464">
        <v>0</v>
      </c>
      <c r="P51" s="464">
        <v>0</v>
      </c>
      <c r="Q51" s="464">
        <v>0.15</v>
      </c>
      <c r="R51" s="464">
        <v>1.43</v>
      </c>
      <c r="S51" s="464">
        <v>0.23833333333333331</v>
      </c>
    </row>
    <row r="52" spans="1:19" x14ac:dyDescent="0.25">
      <c r="A52" s="464" t="s">
        <v>487</v>
      </c>
      <c r="C52" s="464">
        <v>27</v>
      </c>
      <c r="D52" s="464">
        <v>5</v>
      </c>
      <c r="E52" s="464">
        <v>22</v>
      </c>
      <c r="F52" s="464">
        <v>16</v>
      </c>
      <c r="G52" s="464">
        <v>43</v>
      </c>
      <c r="H52" s="464" t="s">
        <v>469</v>
      </c>
      <c r="I52" s="464">
        <v>5000</v>
      </c>
      <c r="J52" s="464">
        <v>300</v>
      </c>
      <c r="K52" s="464" t="s">
        <v>471</v>
      </c>
      <c r="L52" s="464">
        <v>6.53</v>
      </c>
      <c r="M52" s="464">
        <v>12.53</v>
      </c>
      <c r="N52" s="464">
        <v>8.5</v>
      </c>
      <c r="O52" s="464">
        <v>3.35</v>
      </c>
      <c r="P52" s="464">
        <v>3.6</v>
      </c>
      <c r="Q52" s="464">
        <v>2.75</v>
      </c>
      <c r="R52" s="464">
        <v>37.26</v>
      </c>
      <c r="S52" s="464">
        <v>0.86651162790697667</v>
      </c>
    </row>
    <row r="53" spans="1:19" x14ac:dyDescent="0.25">
      <c r="A53" s="464" t="s">
        <v>488</v>
      </c>
      <c r="C53" s="464">
        <v>2</v>
      </c>
      <c r="D53" s="464">
        <v>2</v>
      </c>
      <c r="E53" s="464">
        <v>0</v>
      </c>
      <c r="F53" s="464">
        <v>0</v>
      </c>
      <c r="G53" s="464">
        <v>2</v>
      </c>
      <c r="H53" s="464" t="s">
        <v>471</v>
      </c>
      <c r="I53" s="464">
        <v>0</v>
      </c>
      <c r="J53" s="464">
        <v>0</v>
      </c>
      <c r="K53" s="464" t="s">
        <v>471</v>
      </c>
      <c r="L53" s="464">
        <v>0</v>
      </c>
      <c r="M53" s="464">
        <v>0</v>
      </c>
      <c r="N53" s="464">
        <v>0</v>
      </c>
      <c r="O53" s="464">
        <v>0</v>
      </c>
      <c r="P53" s="464">
        <v>0.1</v>
      </c>
      <c r="Q53" s="464">
        <v>0.2</v>
      </c>
      <c r="R53" s="464">
        <v>0.3</v>
      </c>
      <c r="S53" s="464">
        <v>0.15</v>
      </c>
    </row>
    <row r="54" spans="1:19" x14ac:dyDescent="0.25">
      <c r="A54" s="464" t="s">
        <v>489</v>
      </c>
      <c r="C54" s="464">
        <v>2</v>
      </c>
      <c r="D54" s="464">
        <v>2</v>
      </c>
      <c r="E54" s="464">
        <v>0</v>
      </c>
      <c r="F54" s="464">
        <v>4</v>
      </c>
      <c r="G54" s="464">
        <v>6</v>
      </c>
      <c r="H54" s="464" t="s">
        <v>471</v>
      </c>
      <c r="I54" s="464">
        <v>1000</v>
      </c>
      <c r="J54" s="464">
        <v>0</v>
      </c>
      <c r="K54" s="464" t="s">
        <v>469</v>
      </c>
      <c r="L54" s="464">
        <v>1</v>
      </c>
      <c r="M54" s="464">
        <v>0.06</v>
      </c>
      <c r="N54" s="464">
        <v>0</v>
      </c>
      <c r="O54" s="464">
        <v>0.1</v>
      </c>
      <c r="P54" s="464">
        <v>0.35</v>
      </c>
      <c r="Q54" s="464">
        <v>0</v>
      </c>
      <c r="R54" s="464">
        <v>1.51</v>
      </c>
      <c r="S54" s="464">
        <v>0.25166666666666665</v>
      </c>
    </row>
    <row r="55" spans="1:19" x14ac:dyDescent="0.25">
      <c r="A55" s="464" t="s">
        <v>53</v>
      </c>
      <c r="C55" s="464">
        <v>0</v>
      </c>
      <c r="D55" s="464">
        <v>0</v>
      </c>
      <c r="E55" s="464">
        <v>0</v>
      </c>
      <c r="F55" s="464">
        <v>0</v>
      </c>
      <c r="G55" s="464">
        <v>0</v>
      </c>
      <c r="H55" s="464" t="s">
        <v>469</v>
      </c>
      <c r="I55" s="464">
        <v>0</v>
      </c>
      <c r="J55" s="464">
        <v>0</v>
      </c>
      <c r="K55" s="464" t="s">
        <v>469</v>
      </c>
      <c r="L55" s="464">
        <v>0</v>
      </c>
      <c r="M55" s="464">
        <v>1.18</v>
      </c>
      <c r="N55" s="464">
        <v>0</v>
      </c>
      <c r="O55" s="464">
        <v>0</v>
      </c>
      <c r="P55" s="464">
        <v>0</v>
      </c>
      <c r="Q55" s="464">
        <v>0.2</v>
      </c>
      <c r="R55" s="464">
        <v>1.38</v>
      </c>
      <c r="S55" s="464" t="s">
        <v>470</v>
      </c>
    </row>
    <row r="56" spans="1:19" x14ac:dyDescent="0.25">
      <c r="A56" s="464" t="s">
        <v>266</v>
      </c>
      <c r="C56" s="464">
        <v>0</v>
      </c>
      <c r="D56" s="464">
        <v>0</v>
      </c>
      <c r="E56" s="464">
        <v>0</v>
      </c>
      <c r="F56" s="464">
        <v>0</v>
      </c>
      <c r="G56" s="464">
        <v>0</v>
      </c>
      <c r="H56" s="464" t="s">
        <v>469</v>
      </c>
      <c r="I56" s="464">
        <v>0</v>
      </c>
      <c r="J56" s="464">
        <v>0</v>
      </c>
      <c r="K56" s="464" t="s">
        <v>469</v>
      </c>
      <c r="L56" s="464">
        <v>0</v>
      </c>
      <c r="M56" s="464">
        <v>0.05</v>
      </c>
      <c r="N56" s="464">
        <v>0</v>
      </c>
      <c r="O56" s="464">
        <v>0</v>
      </c>
      <c r="P56" s="464">
        <v>0.05</v>
      </c>
      <c r="Q56" s="464">
        <v>0</v>
      </c>
      <c r="R56" s="464">
        <v>0.1</v>
      </c>
      <c r="S56" s="464" t="s">
        <v>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6"/>
  <sheetViews>
    <sheetView tabSelected="1" zoomScaleNormal="100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" outlineLevelRow="1" outlineLevelCol="3" x14ac:dyDescent="0.2"/>
  <cols>
    <col min="1" max="1" width="5.7109375" hidden="1" customWidth="1" outlineLevel="1"/>
    <col min="2" max="2" width="9.7109375" style="447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5703125" hidden="1" customWidth="1" outlineLevel="1"/>
    <col min="7" max="7" width="16.85546875" hidden="1" customWidth="1" outlineLevel="1"/>
    <col min="8" max="8" width="5.85546875" style="3" customWidth="1" collapsed="1"/>
    <col min="9" max="9" width="5.140625" style="3" customWidth="1"/>
    <col min="10" max="10" width="5.5703125" style="3" customWidth="1"/>
    <col min="11" max="11" width="5.140625" style="3" customWidth="1"/>
    <col min="12" max="12" width="1" style="3" customWidth="1"/>
    <col min="13" max="13" width="11.5703125" bestFit="1" customWidth="1"/>
    <col min="14" max="15" width="11.28515625" customWidth="1"/>
    <col min="16" max="16" width="10" customWidth="1"/>
    <col min="17" max="17" width="9.140625" customWidth="1"/>
    <col min="18" max="18" width="9.7109375" bestFit="1" customWidth="1"/>
    <col min="19" max="19" width="9.28515625" customWidth="1"/>
    <col min="20" max="20" width="1.28515625" customWidth="1"/>
    <col min="21" max="21" width="12.7109375" hidden="1" customWidth="1" outlineLevel="1"/>
    <col min="22" max="22" width="12.5703125" hidden="1" customWidth="1" outlineLevel="1"/>
    <col min="23" max="23" width="2.140625" hidden="1" customWidth="1" outlineLevel="1" collapsed="1"/>
    <col min="24" max="24" width="11.7109375" style="65" hidden="1" customWidth="1" outlineLevel="3"/>
    <col min="25" max="25" width="51.5703125" style="65" hidden="1" customWidth="1" outlineLevel="3" collapsed="1"/>
    <col min="26" max="26" width="17.28515625" style="65" hidden="1" customWidth="1" outlineLevel="3"/>
    <col min="27" max="30" width="5.5703125" style="176" hidden="1" customWidth="1" outlineLevel="2"/>
    <col min="31" max="31" width="0.7109375" style="176" hidden="1" customWidth="1" outlineLevel="2"/>
    <col min="32" max="32" width="6" style="65" hidden="1" customWidth="1" outlineLevel="2"/>
    <col min="33" max="33" width="7.5703125" style="65" hidden="1" customWidth="1" outlineLevel="2"/>
    <col min="34" max="34" width="7.85546875" style="65" hidden="1" customWidth="1" outlineLevel="2"/>
    <col min="35" max="35" width="7.5703125" style="65" hidden="1" customWidth="1" outlineLevel="2"/>
    <col min="36" max="37" width="7.140625" style="65" hidden="1" customWidth="1" outlineLevel="2"/>
    <col min="38" max="38" width="7.85546875" style="65" hidden="1" customWidth="1" outlineLevel="2"/>
    <col min="39" max="39" width="0.85546875" style="65" hidden="1" customWidth="1" outlineLevel="2"/>
    <col min="40" max="40" width="1.28515625" hidden="1" customWidth="1" outlineLevel="1"/>
    <col min="41" max="41" width="11.7109375" style="65" hidden="1" customWidth="1" outlineLevel="3"/>
    <col min="42" max="42" width="51.5703125" style="65" hidden="1" customWidth="1" outlineLevel="3" collapsed="1"/>
    <col min="43" max="43" width="17.7109375" style="65" hidden="1" customWidth="1" outlineLevel="3"/>
    <col min="44" max="47" width="4.85546875" style="176" hidden="1" customWidth="1" outlineLevel="2"/>
    <col min="48" max="48" width="0.7109375" style="176" hidden="1" customWidth="1" outlineLevel="2"/>
    <col min="49" max="50" width="6.7109375" style="65" hidden="1" customWidth="1" outlineLevel="2"/>
    <col min="51" max="51" width="11.5703125" style="65" hidden="1" customWidth="1" outlineLevel="2"/>
    <col min="52" max="52" width="10.42578125" style="65" hidden="1" customWidth="1" outlineLevel="2"/>
    <col min="53" max="54" width="6.7109375" style="65" hidden="1" customWidth="1" outlineLevel="2"/>
    <col min="55" max="55" width="8" style="65" hidden="1" customWidth="1" outlineLevel="2"/>
    <col min="56" max="56" width="0.85546875" style="65" hidden="1" customWidth="1" outlineLevel="2"/>
    <col min="57" max="65" width="9.140625" hidden="1" customWidth="1" outlineLevel="1"/>
    <col min="66" max="66" width="25.85546875" hidden="1" customWidth="1" outlineLevel="1"/>
    <col min="67" max="67" width="5.7109375" style="3" hidden="1" customWidth="1" outlineLevel="1" collapsed="1"/>
    <col min="68" max="69" width="5.7109375" style="3" hidden="1" customWidth="1" outlineLevel="1"/>
    <col min="70" max="70" width="11.42578125" style="3" hidden="1" customWidth="1" outlineLevel="1"/>
    <col min="71" max="71" width="10.5703125" style="3" hidden="1" customWidth="1" outlineLevel="1"/>
    <col min="72" max="72" width="14.5703125" style="3" hidden="1" customWidth="1" outlineLevel="1"/>
    <col min="73" max="73" width="13.42578125" hidden="1" customWidth="1" outlineLevel="1"/>
    <col min="74" max="74" width="29" hidden="1" customWidth="1" outlineLevel="1"/>
    <col min="75" max="75" width="9.140625" collapsed="1"/>
  </cols>
  <sheetData>
    <row r="1" spans="1:74" ht="22.5" customHeight="1" thickBot="1" x14ac:dyDescent="0.25">
      <c r="C1" s="329"/>
      <c r="D1" s="330" t="s">
        <v>503</v>
      </c>
      <c r="E1" s="453"/>
      <c r="F1" s="453"/>
      <c r="G1" s="331"/>
      <c r="H1" s="477" t="s">
        <v>114</v>
      </c>
      <c r="I1" s="478"/>
      <c r="J1" s="478"/>
      <c r="K1" s="479"/>
      <c r="L1" s="20"/>
      <c r="M1" s="480" t="s">
        <v>127</v>
      </c>
      <c r="N1" s="480"/>
      <c r="O1" s="480"/>
      <c r="P1" s="480"/>
      <c r="Q1" s="480"/>
      <c r="R1" s="480"/>
      <c r="S1" s="480"/>
      <c r="T1" s="21"/>
      <c r="U1" s="34"/>
      <c r="V1" s="34"/>
      <c r="X1" s="185"/>
      <c r="Y1" s="186" t="s">
        <v>450</v>
      </c>
      <c r="Z1" s="185"/>
      <c r="AA1" s="487" t="s">
        <v>114</v>
      </c>
      <c r="AB1" s="488"/>
      <c r="AC1" s="488"/>
      <c r="AD1" s="489"/>
      <c r="AE1" s="192"/>
      <c r="AF1" s="486" t="str">
        <f>Y1</f>
        <v>v 29.0 March 2021</v>
      </c>
      <c r="AG1" s="486"/>
      <c r="AH1" s="486"/>
      <c r="AI1" s="486"/>
      <c r="AJ1" s="486"/>
      <c r="AK1" s="486"/>
      <c r="AL1" s="486"/>
      <c r="AM1" s="194"/>
      <c r="AO1" s="66"/>
      <c r="AP1" s="67" t="s">
        <v>504</v>
      </c>
      <c r="AQ1" s="66"/>
      <c r="AR1" s="481" t="s">
        <v>114</v>
      </c>
      <c r="AS1" s="482"/>
      <c r="AT1" s="482"/>
      <c r="AU1" s="483"/>
      <c r="AV1" s="188"/>
      <c r="AW1" s="484" t="str">
        <f>AP1</f>
        <v>v 30.0 to v 29.0 Differences</v>
      </c>
      <c r="AX1" s="484"/>
      <c r="AY1" s="484"/>
      <c r="AZ1" s="484"/>
      <c r="BA1" s="484"/>
      <c r="BB1" s="484"/>
      <c r="BC1" s="484"/>
      <c r="BD1" s="199"/>
      <c r="BN1" s="27"/>
      <c r="BO1" s="468"/>
      <c r="BP1" s="469"/>
      <c r="BQ1" s="469"/>
      <c r="BR1" s="470"/>
      <c r="BS1" s="334"/>
      <c r="BT1"/>
      <c r="BV1" s="27"/>
    </row>
    <row r="2" spans="1:74" ht="76.5" customHeight="1" collapsed="1" thickBot="1" x14ac:dyDescent="0.3">
      <c r="A2" s="47" t="s">
        <v>170</v>
      </c>
      <c r="B2" s="448" t="s">
        <v>125</v>
      </c>
      <c r="C2" s="28" t="s">
        <v>21</v>
      </c>
      <c r="D2" s="38" t="s">
        <v>34</v>
      </c>
      <c r="E2" s="38" t="s">
        <v>329</v>
      </c>
      <c r="F2" s="38" t="s">
        <v>377</v>
      </c>
      <c r="G2" s="28" t="s">
        <v>34</v>
      </c>
      <c r="H2" s="31" t="s">
        <v>112</v>
      </c>
      <c r="I2" s="33" t="s">
        <v>5</v>
      </c>
      <c r="J2" s="255" t="s">
        <v>199</v>
      </c>
      <c r="K2" s="32" t="s">
        <v>244</v>
      </c>
      <c r="L2" s="22"/>
      <c r="M2" s="40" t="s">
        <v>102</v>
      </c>
      <c r="N2" s="41" t="s">
        <v>103</v>
      </c>
      <c r="O2" s="41" t="s">
        <v>104</v>
      </c>
      <c r="P2" s="41" t="s">
        <v>281</v>
      </c>
      <c r="Q2" s="41" t="s">
        <v>282</v>
      </c>
      <c r="R2" s="41" t="s">
        <v>283</v>
      </c>
      <c r="S2" s="459" t="s">
        <v>2</v>
      </c>
      <c r="T2" s="23"/>
      <c r="U2" s="39" t="s">
        <v>160</v>
      </c>
      <c r="V2" s="39" t="s">
        <v>161</v>
      </c>
      <c r="X2" s="28" t="s">
        <v>21</v>
      </c>
      <c r="Y2" s="38" t="s">
        <v>111</v>
      </c>
      <c r="Z2" s="28" t="s">
        <v>34</v>
      </c>
      <c r="AA2" s="31" t="s">
        <v>17</v>
      </c>
      <c r="AB2" s="33" t="s">
        <v>5</v>
      </c>
      <c r="AC2" s="1" t="s">
        <v>126</v>
      </c>
      <c r="AD2" s="32" t="s">
        <v>113</v>
      </c>
      <c r="AE2" s="193"/>
      <c r="AF2" s="40" t="s">
        <v>102</v>
      </c>
      <c r="AG2" s="41" t="s">
        <v>103</v>
      </c>
      <c r="AH2" s="41" t="s">
        <v>104</v>
      </c>
      <c r="AI2" s="41" t="s">
        <v>281</v>
      </c>
      <c r="AJ2" s="41" t="s">
        <v>282</v>
      </c>
      <c r="AK2" s="449" t="s">
        <v>283</v>
      </c>
      <c r="AL2" s="43" t="s">
        <v>2</v>
      </c>
      <c r="AM2" s="195"/>
      <c r="AO2" s="28" t="s">
        <v>21</v>
      </c>
      <c r="AP2" s="38" t="s">
        <v>111</v>
      </c>
      <c r="AQ2" s="28" t="s">
        <v>34</v>
      </c>
      <c r="AR2" s="31" t="s">
        <v>17</v>
      </c>
      <c r="AS2" s="33" t="s">
        <v>5</v>
      </c>
      <c r="AT2" s="1" t="s">
        <v>126</v>
      </c>
      <c r="AU2" s="32" t="s">
        <v>113</v>
      </c>
      <c r="AV2" s="197"/>
      <c r="AW2" s="40" t="s">
        <v>102</v>
      </c>
      <c r="AX2" s="41" t="s">
        <v>103</v>
      </c>
      <c r="AY2" s="41" t="s">
        <v>104</v>
      </c>
      <c r="AZ2" s="41" t="s">
        <v>281</v>
      </c>
      <c r="BA2" s="41" t="s">
        <v>282</v>
      </c>
      <c r="BB2" s="449" t="s">
        <v>283</v>
      </c>
      <c r="BC2" s="43" t="s">
        <v>2</v>
      </c>
      <c r="BD2" s="200"/>
      <c r="BN2" s="28" t="s">
        <v>34</v>
      </c>
      <c r="BO2" s="31" t="s">
        <v>17</v>
      </c>
      <c r="BP2" s="33" t="s">
        <v>5</v>
      </c>
      <c r="BQ2" s="255" t="s">
        <v>199</v>
      </c>
      <c r="BR2" s="410" t="s">
        <v>222</v>
      </c>
      <c r="BS2" s="410" t="s">
        <v>223</v>
      </c>
      <c r="BT2" s="411" t="s">
        <v>232</v>
      </c>
      <c r="BU2" s="412" t="s">
        <v>221</v>
      </c>
      <c r="BV2" s="399" t="s">
        <v>159</v>
      </c>
    </row>
    <row r="3" spans="1:74" ht="18.75" customHeight="1" outlineLevel="1" thickTop="1" thickBot="1" x14ac:dyDescent="0.3">
      <c r="A3" s="181"/>
      <c r="C3" s="45" t="s">
        <v>22</v>
      </c>
      <c r="D3" s="250" t="s">
        <v>372</v>
      </c>
      <c r="E3" s="250" t="s">
        <v>330</v>
      </c>
      <c r="F3" s="457" t="s">
        <v>378</v>
      </c>
      <c r="G3" s="52" t="s">
        <v>35</v>
      </c>
      <c r="H3" s="182">
        <f t="shared" ref="H3:H29" si="0">I3+J3</f>
        <v>3</v>
      </c>
      <c r="I3" s="206">
        <v>2</v>
      </c>
      <c r="J3" s="2">
        <v>1</v>
      </c>
      <c r="K3" s="207">
        <v>3</v>
      </c>
      <c r="L3" s="53"/>
      <c r="M3" s="204">
        <v>0.5</v>
      </c>
      <c r="N3" s="205">
        <v>0.1</v>
      </c>
      <c r="O3" s="205">
        <v>0</v>
      </c>
      <c r="P3" s="205">
        <v>0</v>
      </c>
      <c r="Q3" s="205">
        <v>0.1</v>
      </c>
      <c r="R3" s="205">
        <v>0.35</v>
      </c>
      <c r="S3" s="217">
        <f>SUM(M3:R3)</f>
        <v>1.0499999999999998</v>
      </c>
      <c r="T3" s="54"/>
      <c r="U3" s="26"/>
      <c r="V3" s="26"/>
      <c r="X3" s="45" t="s">
        <v>22</v>
      </c>
      <c r="Y3" s="246" t="s">
        <v>171</v>
      </c>
      <c r="Z3" s="52" t="s">
        <v>35</v>
      </c>
      <c r="AA3" s="182">
        <f t="shared" ref="AA3:AA16" si="1">AB3+AC3</f>
        <v>2</v>
      </c>
      <c r="AB3" s="206">
        <v>2</v>
      </c>
      <c r="AC3" s="2">
        <v>0</v>
      </c>
      <c r="AD3" s="207">
        <v>3</v>
      </c>
      <c r="AE3" s="53"/>
      <c r="AF3" s="204">
        <v>0.45</v>
      </c>
      <c r="AG3" s="205">
        <v>0.35</v>
      </c>
      <c r="AH3" s="205">
        <v>0</v>
      </c>
      <c r="AI3" s="205">
        <v>0</v>
      </c>
      <c r="AJ3" s="205">
        <v>0.05</v>
      </c>
      <c r="AK3" s="205">
        <v>0.25</v>
      </c>
      <c r="AL3" s="217">
        <f>SUM(AF3:AK3)</f>
        <v>1.1000000000000001</v>
      </c>
      <c r="AM3" s="196"/>
      <c r="AO3" s="45" t="s">
        <v>22</v>
      </c>
      <c r="AP3" s="51" t="s">
        <v>128</v>
      </c>
      <c r="AQ3" s="52" t="s">
        <v>35</v>
      </c>
      <c r="AR3" s="182">
        <f t="shared" ref="AR3:AR19" si="2">H3-AA3</f>
        <v>1</v>
      </c>
      <c r="AS3" s="206">
        <f t="shared" ref="AS3:AS19" si="3">I3-AB3</f>
        <v>0</v>
      </c>
      <c r="AT3" s="2">
        <f t="shared" ref="AT3:AT19" si="4">J3-AC3</f>
        <v>1</v>
      </c>
      <c r="AU3" s="207">
        <f t="shared" ref="AU3:AU19" si="5">K3-AD3</f>
        <v>0</v>
      </c>
      <c r="AV3" s="238"/>
      <c r="AW3" s="204">
        <f t="shared" ref="AW3:AW19" si="6">M3-AF3</f>
        <v>4.9999999999999989E-2</v>
      </c>
      <c r="AX3" s="205">
        <f t="shared" ref="AX3:AX19" si="7">N3-AG3</f>
        <v>-0.24999999999999997</v>
      </c>
      <c r="AY3" s="205">
        <f t="shared" ref="AY3:AY19" si="8">O3-AH3</f>
        <v>0</v>
      </c>
      <c r="AZ3" s="205">
        <f t="shared" ref="AZ3:AZ19" si="9">P3-AI3</f>
        <v>0</v>
      </c>
      <c r="BA3" s="183">
        <f t="shared" ref="BA3:BA19" si="10">Q3-AJ3</f>
        <v>0.05</v>
      </c>
      <c r="BB3" s="183">
        <f t="shared" ref="BB3:BB19" si="11">R3-AK3</f>
        <v>9.9999999999999978E-2</v>
      </c>
      <c r="BC3" s="217">
        <f t="shared" ref="BC3:BC19" si="12">S3-AL3</f>
        <v>-5.0000000000000266E-2</v>
      </c>
      <c r="BD3" s="201"/>
      <c r="BN3" s="341" t="s">
        <v>35</v>
      </c>
      <c r="BO3" s="359">
        <f t="shared" ref="BO3:BO18" si="13">BP3+BQ3</f>
        <v>2</v>
      </c>
      <c r="BP3" s="360">
        <v>1</v>
      </c>
      <c r="BQ3" s="361">
        <v>1</v>
      </c>
      <c r="BR3" s="362">
        <v>2</v>
      </c>
      <c r="BS3" s="362">
        <v>3</v>
      </c>
      <c r="BT3" s="363">
        <f t="shared" ref="BT3:BT38" si="14">K3-BR3</f>
        <v>1</v>
      </c>
      <c r="BU3" s="37"/>
      <c r="BV3" s="403" t="s">
        <v>225</v>
      </c>
    </row>
    <row r="4" spans="1:74" ht="18.75" customHeight="1" outlineLevel="1" thickTop="1" thickBot="1" x14ac:dyDescent="0.3">
      <c r="A4" s="181"/>
      <c r="C4" s="45" t="s">
        <v>22</v>
      </c>
      <c r="D4" s="250" t="s">
        <v>423</v>
      </c>
      <c r="E4" s="250" t="s">
        <v>331</v>
      </c>
      <c r="F4" s="457" t="s">
        <v>379</v>
      </c>
      <c r="G4" s="52" t="s">
        <v>36</v>
      </c>
      <c r="H4" s="182">
        <f t="shared" si="0"/>
        <v>1</v>
      </c>
      <c r="I4" s="206">
        <v>1</v>
      </c>
      <c r="J4" s="2">
        <v>0</v>
      </c>
      <c r="K4" s="207">
        <v>0</v>
      </c>
      <c r="L4" s="53"/>
      <c r="M4" s="204"/>
      <c r="N4" s="205">
        <v>0.25</v>
      </c>
      <c r="O4" s="205"/>
      <c r="P4" s="205"/>
      <c r="Q4" s="205">
        <v>0.2</v>
      </c>
      <c r="R4" s="205"/>
      <c r="S4" s="217">
        <f t="shared" ref="S4:S30" si="15">SUM(M4:R4)</f>
        <v>0.45</v>
      </c>
      <c r="T4" s="54"/>
      <c r="U4" s="26"/>
      <c r="V4" s="26"/>
      <c r="X4" s="45" t="s">
        <v>22</v>
      </c>
      <c r="Y4" s="246" t="s">
        <v>172</v>
      </c>
      <c r="Z4" s="52" t="s">
        <v>36</v>
      </c>
      <c r="AA4" s="182">
        <f t="shared" si="1"/>
        <v>1</v>
      </c>
      <c r="AB4" s="206">
        <v>1</v>
      </c>
      <c r="AC4" s="2">
        <v>0</v>
      </c>
      <c r="AD4" s="207">
        <v>0</v>
      </c>
      <c r="AE4" s="53"/>
      <c r="AF4" s="204"/>
      <c r="AG4" s="205">
        <v>0.25</v>
      </c>
      <c r="AH4" s="205"/>
      <c r="AI4" s="205"/>
      <c r="AJ4" s="205">
        <v>0.2</v>
      </c>
      <c r="AK4" s="205"/>
      <c r="AL4" s="217">
        <f t="shared" ref="AL4:AL9" si="16">SUM(AF4:AK4)</f>
        <v>0.45</v>
      </c>
      <c r="AM4" s="196"/>
      <c r="AO4" s="45" t="s">
        <v>22</v>
      </c>
      <c r="AP4" s="51" t="s">
        <v>129</v>
      </c>
      <c r="AQ4" s="52" t="s">
        <v>36</v>
      </c>
      <c r="AR4" s="182">
        <f t="shared" si="2"/>
        <v>0</v>
      </c>
      <c r="AS4" s="206">
        <f t="shared" si="3"/>
        <v>0</v>
      </c>
      <c r="AT4" s="2">
        <f t="shared" si="4"/>
        <v>0</v>
      </c>
      <c r="AU4" s="207">
        <f t="shared" si="5"/>
        <v>0</v>
      </c>
      <c r="AV4" s="238"/>
      <c r="AW4" s="204">
        <f t="shared" si="6"/>
        <v>0</v>
      </c>
      <c r="AX4" s="205">
        <f t="shared" si="7"/>
        <v>0</v>
      </c>
      <c r="AY4" s="205">
        <f t="shared" si="8"/>
        <v>0</v>
      </c>
      <c r="AZ4" s="205">
        <f t="shared" si="9"/>
        <v>0</v>
      </c>
      <c r="BA4" s="183">
        <f t="shared" si="10"/>
        <v>0</v>
      </c>
      <c r="BB4" s="183">
        <f t="shared" si="11"/>
        <v>0</v>
      </c>
      <c r="BC4" s="217">
        <f t="shared" si="12"/>
        <v>0</v>
      </c>
      <c r="BD4" s="201"/>
      <c r="BN4" s="347" t="s">
        <v>36</v>
      </c>
      <c r="BO4" s="364">
        <f t="shared" si="13"/>
        <v>1</v>
      </c>
      <c r="BP4" s="365">
        <v>1</v>
      </c>
      <c r="BQ4" s="366">
        <v>0</v>
      </c>
      <c r="BR4" s="367">
        <v>0</v>
      </c>
      <c r="BS4" s="367">
        <v>0</v>
      </c>
      <c r="BT4" s="368">
        <f t="shared" si="14"/>
        <v>0</v>
      </c>
      <c r="BU4" s="37"/>
      <c r="BV4" s="401"/>
    </row>
    <row r="5" spans="1:74" ht="18.75" customHeight="1" outlineLevel="1" thickTop="1" thickBot="1" x14ac:dyDescent="0.3">
      <c r="A5" s="181"/>
      <c r="C5" s="45" t="s">
        <v>22</v>
      </c>
      <c r="D5" s="51" t="s">
        <v>287</v>
      </c>
      <c r="E5" s="250" t="s">
        <v>332</v>
      </c>
      <c r="F5" s="457" t="s">
        <v>380</v>
      </c>
      <c r="G5" s="52" t="s">
        <v>37</v>
      </c>
      <c r="H5" s="182">
        <f t="shared" ref="H5" si="17">I5+J5</f>
        <v>1</v>
      </c>
      <c r="I5" s="206">
        <v>1</v>
      </c>
      <c r="J5" s="2">
        <v>0</v>
      </c>
      <c r="K5" s="207">
        <v>0</v>
      </c>
      <c r="L5" s="53"/>
      <c r="M5" s="204">
        <v>0</v>
      </c>
      <c r="N5" s="205">
        <v>1.4999999999999999E-2</v>
      </c>
      <c r="O5" s="205">
        <v>0</v>
      </c>
      <c r="P5" s="205">
        <v>0</v>
      </c>
      <c r="Q5" s="205">
        <v>0</v>
      </c>
      <c r="R5" s="205">
        <v>0</v>
      </c>
      <c r="S5" s="217">
        <f t="shared" si="15"/>
        <v>1.4999999999999999E-2</v>
      </c>
      <c r="T5" s="54"/>
      <c r="U5" s="26"/>
      <c r="V5" s="26"/>
      <c r="X5" s="45" t="s">
        <v>22</v>
      </c>
      <c r="Y5" s="246" t="s">
        <v>130</v>
      </c>
      <c r="Z5" s="52" t="s">
        <v>37</v>
      </c>
      <c r="AA5" s="182">
        <f t="shared" si="1"/>
        <v>1</v>
      </c>
      <c r="AB5" s="206">
        <v>1</v>
      </c>
      <c r="AC5" s="2">
        <v>0</v>
      </c>
      <c r="AD5" s="207">
        <v>0</v>
      </c>
      <c r="AE5" s="53"/>
      <c r="AF5" s="204"/>
      <c r="AG5" s="205">
        <v>1.4999999999999999E-2</v>
      </c>
      <c r="AH5" s="205"/>
      <c r="AI5" s="205"/>
      <c r="AJ5" s="205"/>
      <c r="AK5" s="205"/>
      <c r="AL5" s="217">
        <f t="shared" si="16"/>
        <v>1.4999999999999999E-2</v>
      </c>
      <c r="AM5" s="196"/>
      <c r="AO5" s="45" t="s">
        <v>22</v>
      </c>
      <c r="AP5" s="51" t="s">
        <v>130</v>
      </c>
      <c r="AQ5" s="52" t="s">
        <v>37</v>
      </c>
      <c r="AR5" s="182">
        <f t="shared" si="2"/>
        <v>0</v>
      </c>
      <c r="AS5" s="206">
        <f t="shared" si="3"/>
        <v>0</v>
      </c>
      <c r="AT5" s="2">
        <f t="shared" si="4"/>
        <v>0</v>
      </c>
      <c r="AU5" s="207">
        <f t="shared" si="5"/>
        <v>0</v>
      </c>
      <c r="AV5" s="238"/>
      <c r="AW5" s="204">
        <f t="shared" si="6"/>
        <v>0</v>
      </c>
      <c r="AX5" s="205">
        <f t="shared" si="7"/>
        <v>0</v>
      </c>
      <c r="AY5" s="205">
        <f t="shared" si="8"/>
        <v>0</v>
      </c>
      <c r="AZ5" s="205">
        <f t="shared" si="9"/>
        <v>0</v>
      </c>
      <c r="BA5" s="183">
        <f t="shared" si="10"/>
        <v>0</v>
      </c>
      <c r="BB5" s="183">
        <f t="shared" si="11"/>
        <v>0</v>
      </c>
      <c r="BC5" s="217">
        <f t="shared" si="12"/>
        <v>0</v>
      </c>
      <c r="BD5" s="201"/>
      <c r="BN5" s="347" t="s">
        <v>37</v>
      </c>
      <c r="BO5" s="364">
        <f t="shared" ref="BO5" si="18">BP5+BQ5</f>
        <v>1</v>
      </c>
      <c r="BP5" s="365">
        <v>1</v>
      </c>
      <c r="BQ5" s="366">
        <v>0</v>
      </c>
      <c r="BR5" s="367">
        <v>0</v>
      </c>
      <c r="BS5" s="367">
        <v>0</v>
      </c>
      <c r="BT5" s="368">
        <f t="shared" si="14"/>
        <v>0</v>
      </c>
      <c r="BU5" s="37"/>
      <c r="BV5" s="401"/>
    </row>
    <row r="6" spans="1:74" ht="18.75" customHeight="1" outlineLevel="1" thickTop="1" thickBot="1" x14ac:dyDescent="0.3">
      <c r="A6" s="181"/>
      <c r="C6" s="45" t="s">
        <v>22</v>
      </c>
      <c r="D6" s="426" t="s">
        <v>288</v>
      </c>
      <c r="E6" s="426" t="s">
        <v>333</v>
      </c>
      <c r="F6" s="457" t="s">
        <v>381</v>
      </c>
      <c r="G6" s="427" t="s">
        <v>269</v>
      </c>
      <c r="H6" s="182">
        <f t="shared" si="0"/>
        <v>1</v>
      </c>
      <c r="I6" s="206">
        <v>1</v>
      </c>
      <c r="J6" s="2">
        <v>0</v>
      </c>
      <c r="K6" s="207">
        <v>4</v>
      </c>
      <c r="L6" s="53"/>
      <c r="M6" s="204">
        <v>0.2</v>
      </c>
      <c r="N6" s="205">
        <v>0.35</v>
      </c>
      <c r="O6" s="205">
        <v>0</v>
      </c>
      <c r="P6" s="205">
        <v>0.25</v>
      </c>
      <c r="Q6" s="205">
        <v>0</v>
      </c>
      <c r="R6" s="205">
        <v>0</v>
      </c>
      <c r="S6" s="217">
        <f t="shared" si="15"/>
        <v>0.8</v>
      </c>
      <c r="T6" s="54"/>
      <c r="U6" s="26"/>
      <c r="V6" s="26"/>
      <c r="X6" s="45" t="s">
        <v>22</v>
      </c>
      <c r="Y6" s="187" t="s">
        <v>270</v>
      </c>
      <c r="Z6" s="26" t="s">
        <v>269</v>
      </c>
      <c r="AA6" s="182">
        <f t="shared" si="1"/>
        <v>1</v>
      </c>
      <c r="AB6" s="206">
        <v>1</v>
      </c>
      <c r="AC6" s="2">
        <v>0</v>
      </c>
      <c r="AD6" s="207">
        <v>4</v>
      </c>
      <c r="AE6" s="53"/>
      <c r="AF6" s="204">
        <v>0.25</v>
      </c>
      <c r="AG6" s="205">
        <v>0.35</v>
      </c>
      <c r="AH6" s="205">
        <v>0</v>
      </c>
      <c r="AI6" s="205">
        <v>0.2</v>
      </c>
      <c r="AJ6" s="205">
        <v>0</v>
      </c>
      <c r="AK6" s="205">
        <v>0</v>
      </c>
      <c r="AL6" s="217">
        <f t="shared" si="16"/>
        <v>0.8</v>
      </c>
      <c r="AM6" s="196"/>
      <c r="AO6" s="45" t="s">
        <v>22</v>
      </c>
      <c r="AP6" s="187" t="s">
        <v>270</v>
      </c>
      <c r="AQ6" s="26" t="s">
        <v>269</v>
      </c>
      <c r="AR6" s="182">
        <f t="shared" si="2"/>
        <v>0</v>
      </c>
      <c r="AS6" s="206">
        <f t="shared" si="3"/>
        <v>0</v>
      </c>
      <c r="AT6" s="2">
        <f t="shared" si="4"/>
        <v>0</v>
      </c>
      <c r="AU6" s="207">
        <f t="shared" si="5"/>
        <v>0</v>
      </c>
      <c r="AV6" s="238"/>
      <c r="AW6" s="204">
        <f t="shared" si="6"/>
        <v>-4.9999999999999989E-2</v>
      </c>
      <c r="AX6" s="205">
        <f t="shared" si="7"/>
        <v>0</v>
      </c>
      <c r="AY6" s="205">
        <f t="shared" si="8"/>
        <v>0</v>
      </c>
      <c r="AZ6" s="205">
        <f t="shared" si="9"/>
        <v>4.9999999999999989E-2</v>
      </c>
      <c r="BA6" s="183">
        <f t="shared" si="10"/>
        <v>0</v>
      </c>
      <c r="BB6" s="183">
        <f t="shared" si="11"/>
        <v>0</v>
      </c>
      <c r="BC6" s="217">
        <f t="shared" si="12"/>
        <v>0</v>
      </c>
      <c r="BD6" s="201"/>
      <c r="BN6" s="347" t="s">
        <v>37</v>
      </c>
      <c r="BO6" s="364">
        <f t="shared" si="13"/>
        <v>1</v>
      </c>
      <c r="BP6" s="365">
        <v>1</v>
      </c>
      <c r="BQ6" s="366">
        <v>0</v>
      </c>
      <c r="BR6" s="367">
        <v>0</v>
      </c>
      <c r="BS6" s="367">
        <v>0</v>
      </c>
      <c r="BT6" s="368">
        <f t="shared" si="14"/>
        <v>4</v>
      </c>
      <c r="BU6" s="37"/>
      <c r="BV6" s="401"/>
    </row>
    <row r="7" spans="1:74" ht="18.75" customHeight="1" outlineLevel="1" thickTop="1" thickBot="1" x14ac:dyDescent="0.3">
      <c r="A7" s="181"/>
      <c r="C7" s="45" t="s">
        <v>22</v>
      </c>
      <c r="D7" s="51" t="s">
        <v>289</v>
      </c>
      <c r="E7" s="250" t="s">
        <v>334</v>
      </c>
      <c r="F7" s="457" t="s">
        <v>382</v>
      </c>
      <c r="G7" s="52" t="s">
        <v>38</v>
      </c>
      <c r="H7" s="182">
        <f t="shared" si="0"/>
        <v>1</v>
      </c>
      <c r="I7" s="206">
        <v>1</v>
      </c>
      <c r="J7" s="2">
        <v>0</v>
      </c>
      <c r="K7" s="207">
        <v>3</v>
      </c>
      <c r="L7" s="53"/>
      <c r="M7" s="204">
        <v>0.35</v>
      </c>
      <c r="N7" s="205">
        <v>0.25</v>
      </c>
      <c r="O7" s="205">
        <v>0</v>
      </c>
      <c r="P7" s="205">
        <v>0</v>
      </c>
      <c r="Q7" s="205">
        <v>0.1</v>
      </c>
      <c r="R7" s="205">
        <v>0</v>
      </c>
      <c r="S7" s="217">
        <f t="shared" si="15"/>
        <v>0.7</v>
      </c>
      <c r="T7" s="54"/>
      <c r="U7" s="26"/>
      <c r="V7" s="26"/>
      <c r="X7" s="45" t="s">
        <v>22</v>
      </c>
      <c r="Y7" s="246" t="s">
        <v>173</v>
      </c>
      <c r="Z7" s="52" t="s">
        <v>38</v>
      </c>
      <c r="AA7" s="182">
        <f t="shared" si="1"/>
        <v>1</v>
      </c>
      <c r="AB7" s="206">
        <v>1</v>
      </c>
      <c r="AC7" s="2">
        <v>0</v>
      </c>
      <c r="AD7" s="207">
        <v>3</v>
      </c>
      <c r="AE7" s="53"/>
      <c r="AF7" s="204">
        <v>0.1</v>
      </c>
      <c r="AG7" s="205">
        <v>0.45</v>
      </c>
      <c r="AH7" s="205"/>
      <c r="AI7" s="205"/>
      <c r="AJ7" s="205">
        <v>0.1</v>
      </c>
      <c r="AK7" s="205"/>
      <c r="AL7" s="217">
        <f t="shared" si="16"/>
        <v>0.65</v>
      </c>
      <c r="AM7" s="196"/>
      <c r="AO7" s="45" t="s">
        <v>22</v>
      </c>
      <c r="AP7" s="51" t="s">
        <v>131</v>
      </c>
      <c r="AQ7" s="52" t="s">
        <v>38</v>
      </c>
      <c r="AR7" s="182">
        <f t="shared" si="2"/>
        <v>0</v>
      </c>
      <c r="AS7" s="206">
        <f t="shared" si="3"/>
        <v>0</v>
      </c>
      <c r="AT7" s="2">
        <f t="shared" si="4"/>
        <v>0</v>
      </c>
      <c r="AU7" s="207">
        <f t="shared" si="5"/>
        <v>0</v>
      </c>
      <c r="AV7" s="238"/>
      <c r="AW7" s="204">
        <f t="shared" si="6"/>
        <v>0.24999999999999997</v>
      </c>
      <c r="AX7" s="205">
        <f t="shared" si="7"/>
        <v>-0.2</v>
      </c>
      <c r="AY7" s="205">
        <f t="shared" si="8"/>
        <v>0</v>
      </c>
      <c r="AZ7" s="205">
        <f t="shared" si="9"/>
        <v>0</v>
      </c>
      <c r="BA7" s="183">
        <f t="shared" si="10"/>
        <v>0</v>
      </c>
      <c r="BB7" s="183">
        <f t="shared" si="11"/>
        <v>0</v>
      </c>
      <c r="BC7" s="217">
        <f t="shared" si="12"/>
        <v>4.9999999999999933E-2</v>
      </c>
      <c r="BD7" s="201"/>
      <c r="BN7" s="347" t="s">
        <v>38</v>
      </c>
      <c r="BO7" s="364">
        <f t="shared" si="13"/>
        <v>2</v>
      </c>
      <c r="BP7" s="365">
        <v>1</v>
      </c>
      <c r="BQ7" s="366">
        <v>1</v>
      </c>
      <c r="BR7" s="367">
        <v>1</v>
      </c>
      <c r="BS7" s="367">
        <v>1</v>
      </c>
      <c r="BT7" s="368">
        <f t="shared" si="14"/>
        <v>2</v>
      </c>
      <c r="BU7" s="37"/>
      <c r="BV7" s="401"/>
    </row>
    <row r="8" spans="1:74" ht="18.75" customHeight="1" outlineLevel="1" thickTop="1" thickBot="1" x14ac:dyDescent="0.3">
      <c r="A8" s="181"/>
      <c r="C8" s="45" t="s">
        <v>22</v>
      </c>
      <c r="D8" s="250" t="s">
        <v>442</v>
      </c>
      <c r="E8" s="250" t="s">
        <v>443</v>
      </c>
      <c r="F8" s="457" t="s">
        <v>382</v>
      </c>
      <c r="G8" s="52" t="s">
        <v>444</v>
      </c>
      <c r="H8" s="182">
        <f t="shared" ref="H8" si="19">I8+J8</f>
        <v>1</v>
      </c>
      <c r="I8" s="206">
        <v>1</v>
      </c>
      <c r="J8" s="2">
        <v>0</v>
      </c>
      <c r="K8" s="207">
        <v>1</v>
      </c>
      <c r="L8" s="53"/>
      <c r="M8" s="204">
        <v>0.25</v>
      </c>
      <c r="N8" s="205">
        <v>0</v>
      </c>
      <c r="O8" s="205">
        <v>0</v>
      </c>
      <c r="P8" s="205">
        <v>0</v>
      </c>
      <c r="Q8" s="205">
        <v>0.3</v>
      </c>
      <c r="R8" s="205">
        <v>0</v>
      </c>
      <c r="S8" s="217">
        <f t="shared" ref="S8" si="20">SUM(M8:R8)</f>
        <v>0.55000000000000004</v>
      </c>
      <c r="T8" s="54"/>
      <c r="U8" s="26"/>
      <c r="V8" s="26"/>
      <c r="X8" s="45" t="s">
        <v>22</v>
      </c>
      <c r="Y8" s="250" t="s">
        <v>445</v>
      </c>
      <c r="Z8" s="244" t="s">
        <v>444</v>
      </c>
      <c r="AA8" s="182">
        <f t="shared" si="1"/>
        <v>1</v>
      </c>
      <c r="AB8" s="206">
        <v>1</v>
      </c>
      <c r="AC8" s="2">
        <v>0</v>
      </c>
      <c r="AD8" s="207">
        <v>1</v>
      </c>
      <c r="AE8" s="53"/>
      <c r="AF8" s="204">
        <v>0.25</v>
      </c>
      <c r="AG8" s="205">
        <v>0</v>
      </c>
      <c r="AH8" s="205">
        <v>0</v>
      </c>
      <c r="AI8" s="205">
        <v>0</v>
      </c>
      <c r="AJ8" s="205">
        <v>0.3</v>
      </c>
      <c r="AK8" s="205">
        <v>0</v>
      </c>
      <c r="AL8" s="217">
        <f t="shared" si="16"/>
        <v>0.55000000000000004</v>
      </c>
      <c r="AM8" s="196"/>
      <c r="AO8" s="45" t="s">
        <v>22</v>
      </c>
      <c r="AP8" s="250" t="s">
        <v>445</v>
      </c>
      <c r="AQ8" s="244" t="s">
        <v>444</v>
      </c>
      <c r="AR8" s="182">
        <f t="shared" ref="AR8" si="21">H8-AA8</f>
        <v>0</v>
      </c>
      <c r="AS8" s="206">
        <f t="shared" ref="AS8" si="22">I8-AB8</f>
        <v>0</v>
      </c>
      <c r="AT8" s="2">
        <f t="shared" ref="AT8" si="23">J8-AC8</f>
        <v>0</v>
      </c>
      <c r="AU8" s="207">
        <f t="shared" ref="AU8" si="24">K8-AD8</f>
        <v>0</v>
      </c>
      <c r="AV8" s="238"/>
      <c r="AW8" s="204">
        <f t="shared" ref="AW8" si="25">M8-AF8</f>
        <v>0</v>
      </c>
      <c r="AX8" s="205">
        <f t="shared" ref="AX8" si="26">N8-AG8</f>
        <v>0</v>
      </c>
      <c r="AY8" s="205">
        <f t="shared" ref="AY8" si="27">O8-AH8</f>
        <v>0</v>
      </c>
      <c r="AZ8" s="205">
        <f t="shared" ref="AZ8" si="28">P8-AI8</f>
        <v>0</v>
      </c>
      <c r="BA8" s="183">
        <f t="shared" ref="BA8" si="29">Q8-AJ8</f>
        <v>0</v>
      </c>
      <c r="BB8" s="183">
        <f t="shared" ref="BB8" si="30">R8-AK8</f>
        <v>0</v>
      </c>
      <c r="BC8" s="217">
        <f t="shared" ref="BC8" si="31">S8-AL8</f>
        <v>0</v>
      </c>
      <c r="BD8" s="201"/>
      <c r="BN8" s="347" t="s">
        <v>38</v>
      </c>
      <c r="BO8" s="364">
        <f t="shared" ref="BO8" si="32">BP8+BQ8</f>
        <v>2</v>
      </c>
      <c r="BP8" s="365">
        <v>1</v>
      </c>
      <c r="BQ8" s="366">
        <v>1</v>
      </c>
      <c r="BR8" s="367">
        <v>1</v>
      </c>
      <c r="BS8" s="367">
        <v>1</v>
      </c>
      <c r="BT8" s="368">
        <f t="shared" ref="BT8" si="33">K8-BR8</f>
        <v>0</v>
      </c>
      <c r="BU8" s="37"/>
      <c r="BV8" s="401"/>
    </row>
    <row r="9" spans="1:74" ht="18.75" customHeight="1" outlineLevel="1" thickTop="1" thickBot="1" x14ac:dyDescent="0.3">
      <c r="A9" s="181"/>
      <c r="C9" s="45" t="s">
        <v>22</v>
      </c>
      <c r="D9" s="250" t="s">
        <v>371</v>
      </c>
      <c r="E9" s="250" t="s">
        <v>335</v>
      </c>
      <c r="F9" s="457" t="s">
        <v>383</v>
      </c>
      <c r="G9" s="52" t="s">
        <v>39</v>
      </c>
      <c r="H9" s="182">
        <f t="shared" ref="H9:H13" si="34">I9+J9</f>
        <v>2</v>
      </c>
      <c r="I9" s="206">
        <v>1</v>
      </c>
      <c r="J9" s="2">
        <v>1</v>
      </c>
      <c r="K9" s="207">
        <v>1</v>
      </c>
      <c r="L9" s="53"/>
      <c r="M9" s="204">
        <v>0.05</v>
      </c>
      <c r="N9" s="205">
        <v>0.24</v>
      </c>
      <c r="O9" s="205">
        <v>1.08</v>
      </c>
      <c r="P9" s="429">
        <v>0</v>
      </c>
      <c r="Q9" s="205">
        <v>0.1</v>
      </c>
      <c r="R9" s="205">
        <v>0</v>
      </c>
      <c r="S9" s="217">
        <f t="shared" si="15"/>
        <v>1.4700000000000002</v>
      </c>
      <c r="T9" s="54"/>
      <c r="U9" s="26"/>
      <c r="V9" s="26"/>
      <c r="X9" s="45" t="s">
        <v>22</v>
      </c>
      <c r="Y9" s="246" t="s">
        <v>132</v>
      </c>
      <c r="Z9" s="52" t="s">
        <v>39</v>
      </c>
      <c r="AA9" s="182">
        <f t="shared" si="1"/>
        <v>2</v>
      </c>
      <c r="AB9" s="206">
        <v>1</v>
      </c>
      <c r="AC9" s="2">
        <v>1</v>
      </c>
      <c r="AD9" s="207">
        <v>1</v>
      </c>
      <c r="AE9" s="53"/>
      <c r="AF9" s="204">
        <v>0.05</v>
      </c>
      <c r="AG9" s="205">
        <v>0.24</v>
      </c>
      <c r="AH9" s="205">
        <v>1.08</v>
      </c>
      <c r="AI9" s="429">
        <v>0</v>
      </c>
      <c r="AJ9" s="205">
        <v>0.1</v>
      </c>
      <c r="AK9" s="205">
        <v>0</v>
      </c>
      <c r="AL9" s="217">
        <f t="shared" si="16"/>
        <v>1.4700000000000002</v>
      </c>
      <c r="AM9" s="196"/>
      <c r="AO9" s="45" t="s">
        <v>22</v>
      </c>
      <c r="AP9" s="51" t="s">
        <v>132</v>
      </c>
      <c r="AQ9" s="52" t="s">
        <v>39</v>
      </c>
      <c r="AR9" s="182">
        <f t="shared" si="2"/>
        <v>0</v>
      </c>
      <c r="AS9" s="206">
        <f t="shared" si="3"/>
        <v>0</v>
      </c>
      <c r="AT9" s="2">
        <f t="shared" si="4"/>
        <v>0</v>
      </c>
      <c r="AU9" s="207">
        <f t="shared" si="5"/>
        <v>0</v>
      </c>
      <c r="AV9" s="238"/>
      <c r="AW9" s="204">
        <f t="shared" si="6"/>
        <v>0</v>
      </c>
      <c r="AX9" s="205">
        <f t="shared" si="7"/>
        <v>0</v>
      </c>
      <c r="AY9" s="205">
        <f t="shared" si="8"/>
        <v>0</v>
      </c>
      <c r="AZ9" s="205">
        <f t="shared" si="9"/>
        <v>0</v>
      </c>
      <c r="BA9" s="183">
        <f t="shared" si="10"/>
        <v>0</v>
      </c>
      <c r="BB9" s="183">
        <f t="shared" si="11"/>
        <v>0</v>
      </c>
      <c r="BC9" s="217">
        <f t="shared" si="12"/>
        <v>0</v>
      </c>
      <c r="BD9" s="201"/>
      <c r="BN9" s="347" t="s">
        <v>39</v>
      </c>
      <c r="BO9" s="364">
        <f t="shared" ref="BO9:BO13" si="35">BP9+BQ9</f>
        <v>7</v>
      </c>
      <c r="BP9" s="365">
        <v>3</v>
      </c>
      <c r="BQ9" s="366">
        <v>4</v>
      </c>
      <c r="BR9" s="367">
        <v>1</v>
      </c>
      <c r="BS9" s="367">
        <v>2</v>
      </c>
      <c r="BT9" s="368">
        <f t="shared" si="14"/>
        <v>0</v>
      </c>
      <c r="BU9" s="37"/>
      <c r="BV9" s="401" t="s">
        <v>238</v>
      </c>
    </row>
    <row r="10" spans="1:74" ht="18.75" customHeight="1" outlineLevel="1" thickTop="1" thickBot="1" x14ac:dyDescent="0.3">
      <c r="A10" s="181"/>
      <c r="C10" s="45" t="s">
        <v>22</v>
      </c>
      <c r="D10" s="426" t="s">
        <v>434</v>
      </c>
      <c r="E10" s="426" t="s">
        <v>435</v>
      </c>
      <c r="F10" s="457" t="s">
        <v>437</v>
      </c>
      <c r="G10" s="427" t="s">
        <v>436</v>
      </c>
      <c r="H10" s="182">
        <f t="shared" si="34"/>
        <v>1</v>
      </c>
      <c r="I10" s="206">
        <v>1</v>
      </c>
      <c r="J10" s="2">
        <v>0</v>
      </c>
      <c r="K10" s="207">
        <v>0</v>
      </c>
      <c r="L10" s="53"/>
      <c r="M10" s="204">
        <v>0.1</v>
      </c>
      <c r="N10" s="205">
        <v>0.05</v>
      </c>
      <c r="O10" s="205">
        <v>0</v>
      </c>
      <c r="P10" s="429">
        <v>0</v>
      </c>
      <c r="Q10" s="205">
        <v>0</v>
      </c>
      <c r="R10" s="205">
        <v>0</v>
      </c>
      <c r="S10" s="217">
        <f t="shared" ref="S10" si="36">SUM(M10:R10)</f>
        <v>0.15000000000000002</v>
      </c>
      <c r="T10" s="54"/>
      <c r="U10" s="427"/>
      <c r="V10" s="26"/>
      <c r="X10" s="45" t="s">
        <v>22</v>
      </c>
      <c r="Y10" s="426" t="s">
        <v>446</v>
      </c>
      <c r="Z10" s="427" t="s">
        <v>436</v>
      </c>
      <c r="AA10" s="182">
        <f t="shared" si="1"/>
        <v>1</v>
      </c>
      <c r="AB10" s="206">
        <v>1</v>
      </c>
      <c r="AC10" s="2">
        <v>0</v>
      </c>
      <c r="AD10" s="207">
        <v>0</v>
      </c>
      <c r="AE10" s="53"/>
      <c r="AF10" s="204">
        <v>0.1</v>
      </c>
      <c r="AG10" s="205">
        <v>0.05</v>
      </c>
      <c r="AH10" s="205">
        <v>0</v>
      </c>
      <c r="AI10" s="429">
        <v>0</v>
      </c>
      <c r="AJ10" s="205">
        <v>0</v>
      </c>
      <c r="AK10" s="205">
        <v>0</v>
      </c>
      <c r="AL10" s="217">
        <f t="shared" ref="AL10" si="37">SUM(AF10:AK10)</f>
        <v>0.15000000000000002</v>
      </c>
      <c r="AM10" s="196"/>
      <c r="AO10" s="45" t="s">
        <v>22</v>
      </c>
      <c r="AP10" s="426" t="s">
        <v>446</v>
      </c>
      <c r="AQ10" s="427" t="s">
        <v>436</v>
      </c>
      <c r="AR10" s="182">
        <f t="shared" ref="AR10" si="38">H10-AA10</f>
        <v>0</v>
      </c>
      <c r="AS10" s="206">
        <f t="shared" ref="AS10" si="39">I10-AB10</f>
        <v>0</v>
      </c>
      <c r="AT10" s="2">
        <f t="shared" ref="AT10" si="40">J10-AC10</f>
        <v>0</v>
      </c>
      <c r="AU10" s="207">
        <f t="shared" ref="AU10" si="41">K10-AD10</f>
        <v>0</v>
      </c>
      <c r="AV10" s="238"/>
      <c r="AW10" s="204">
        <f t="shared" ref="AW10" si="42">M10-AF10</f>
        <v>0</v>
      </c>
      <c r="AX10" s="205">
        <f t="shared" ref="AX10" si="43">N10-AG10</f>
        <v>0</v>
      </c>
      <c r="AY10" s="205">
        <f t="shared" ref="AY10" si="44">O10-AH10</f>
        <v>0</v>
      </c>
      <c r="AZ10" s="205">
        <f t="shared" ref="AZ10" si="45">P10-AI10</f>
        <v>0</v>
      </c>
      <c r="BA10" s="183">
        <f t="shared" ref="BA10" si="46">Q10-AJ10</f>
        <v>0</v>
      </c>
      <c r="BB10" s="183">
        <f t="shared" ref="BB10" si="47">R10-AK10</f>
        <v>0</v>
      </c>
      <c r="BC10" s="217">
        <f t="shared" ref="BC10" si="48">S10-AL10</f>
        <v>0</v>
      </c>
      <c r="BD10" s="201"/>
      <c r="BN10" s="347" t="s">
        <v>39</v>
      </c>
      <c r="BO10" s="364">
        <f t="shared" si="35"/>
        <v>7</v>
      </c>
      <c r="BP10" s="365">
        <v>3</v>
      </c>
      <c r="BQ10" s="366">
        <v>4</v>
      </c>
      <c r="BR10" s="367">
        <v>1</v>
      </c>
      <c r="BS10" s="367">
        <v>2</v>
      </c>
      <c r="BT10" s="368">
        <f t="shared" ref="BT10" si="49">K10-BR10</f>
        <v>-1</v>
      </c>
      <c r="BU10" s="37"/>
      <c r="BV10" s="401" t="s">
        <v>238</v>
      </c>
    </row>
    <row r="11" spans="1:74" ht="18.75" customHeight="1" outlineLevel="1" thickTop="1" thickBot="1" x14ac:dyDescent="0.3">
      <c r="A11" s="181"/>
      <c r="C11" s="45" t="s">
        <v>22</v>
      </c>
      <c r="D11" s="426" t="s">
        <v>290</v>
      </c>
      <c r="E11" s="426" t="s">
        <v>336</v>
      </c>
      <c r="F11" s="457" t="s">
        <v>384</v>
      </c>
      <c r="G11" s="427" t="s">
        <v>279</v>
      </c>
      <c r="H11" s="182">
        <f t="shared" ref="H11" si="50">I11+J11</f>
        <v>2</v>
      </c>
      <c r="I11" s="206">
        <v>1</v>
      </c>
      <c r="J11" s="2">
        <v>1</v>
      </c>
      <c r="K11" s="207">
        <v>0</v>
      </c>
      <c r="L11" s="53"/>
      <c r="M11" s="204">
        <v>0.2</v>
      </c>
      <c r="N11" s="205">
        <v>0.65</v>
      </c>
      <c r="O11" s="205">
        <v>0</v>
      </c>
      <c r="P11" s="429">
        <v>0</v>
      </c>
      <c r="Q11" s="205">
        <v>0</v>
      </c>
      <c r="R11" s="205">
        <v>0</v>
      </c>
      <c r="S11" s="217">
        <f t="shared" si="15"/>
        <v>0.85000000000000009</v>
      </c>
      <c r="T11" s="54"/>
      <c r="U11" s="26"/>
      <c r="V11" s="26"/>
      <c r="X11" s="45" t="s">
        <v>22</v>
      </c>
      <c r="Y11" s="426" t="s">
        <v>278</v>
      </c>
      <c r="Z11" s="427" t="s">
        <v>279</v>
      </c>
      <c r="AA11" s="182">
        <f t="shared" si="1"/>
        <v>2</v>
      </c>
      <c r="AB11" s="206">
        <v>1</v>
      </c>
      <c r="AC11" s="2">
        <v>1</v>
      </c>
      <c r="AD11" s="207">
        <v>0</v>
      </c>
      <c r="AE11" s="53"/>
      <c r="AF11" s="204">
        <v>0.2</v>
      </c>
      <c r="AG11" s="205">
        <v>1.1499999999999999</v>
      </c>
      <c r="AH11" s="205">
        <v>0</v>
      </c>
      <c r="AI11" s="429">
        <v>0</v>
      </c>
      <c r="AJ11" s="205">
        <v>0</v>
      </c>
      <c r="AK11" s="205">
        <v>0</v>
      </c>
      <c r="AL11" s="217">
        <f t="shared" ref="AL11:AL12" si="51">SUM(AF11:AK11)</f>
        <v>1.3499999999999999</v>
      </c>
      <c r="AM11" s="196"/>
      <c r="AO11" s="45" t="s">
        <v>22</v>
      </c>
      <c r="AP11" s="426" t="s">
        <v>278</v>
      </c>
      <c r="AQ11" s="427" t="s">
        <v>279</v>
      </c>
      <c r="AR11" s="182">
        <f t="shared" si="2"/>
        <v>0</v>
      </c>
      <c r="AS11" s="206">
        <f t="shared" si="3"/>
        <v>0</v>
      </c>
      <c r="AT11" s="2">
        <f t="shared" si="4"/>
        <v>0</v>
      </c>
      <c r="AU11" s="207">
        <f t="shared" si="5"/>
        <v>0</v>
      </c>
      <c r="AV11" s="238"/>
      <c r="AW11" s="204">
        <f t="shared" si="6"/>
        <v>0</v>
      </c>
      <c r="AX11" s="205">
        <f t="shared" si="7"/>
        <v>-0.49999999999999989</v>
      </c>
      <c r="AY11" s="205">
        <f t="shared" si="8"/>
        <v>0</v>
      </c>
      <c r="AZ11" s="205">
        <f t="shared" si="9"/>
        <v>0</v>
      </c>
      <c r="BA11" s="183">
        <f t="shared" si="10"/>
        <v>0</v>
      </c>
      <c r="BB11" s="183">
        <f t="shared" si="11"/>
        <v>0</v>
      </c>
      <c r="BC11" s="217">
        <f t="shared" si="12"/>
        <v>-0.49999999999999978</v>
      </c>
      <c r="BD11" s="201"/>
      <c r="BN11" s="347" t="s">
        <v>39</v>
      </c>
      <c r="BO11" s="364">
        <f t="shared" ref="BO11" si="52">BP11+BQ11</f>
        <v>7</v>
      </c>
      <c r="BP11" s="365">
        <v>3</v>
      </c>
      <c r="BQ11" s="366">
        <v>4</v>
      </c>
      <c r="BR11" s="367">
        <v>1</v>
      </c>
      <c r="BS11" s="367">
        <v>2</v>
      </c>
      <c r="BT11" s="368">
        <f t="shared" si="14"/>
        <v>-1</v>
      </c>
      <c r="BU11" s="37"/>
      <c r="BV11" s="401" t="s">
        <v>238</v>
      </c>
    </row>
    <row r="12" spans="1:74" ht="18.75" customHeight="1" outlineLevel="1" thickTop="1" thickBot="1" x14ac:dyDescent="0.3">
      <c r="A12" s="181"/>
      <c r="C12" s="45" t="s">
        <v>22</v>
      </c>
      <c r="D12" s="426" t="s">
        <v>291</v>
      </c>
      <c r="E12" s="426" t="s">
        <v>337</v>
      </c>
      <c r="F12" s="457" t="s">
        <v>385</v>
      </c>
      <c r="G12" s="427" t="s">
        <v>276</v>
      </c>
      <c r="H12" s="182">
        <f t="shared" si="34"/>
        <v>2</v>
      </c>
      <c r="I12" s="206">
        <v>1</v>
      </c>
      <c r="J12" s="2">
        <v>1</v>
      </c>
      <c r="K12" s="207">
        <v>2</v>
      </c>
      <c r="L12" s="53"/>
      <c r="M12" s="204">
        <v>0.1</v>
      </c>
      <c r="N12" s="205">
        <v>0</v>
      </c>
      <c r="O12" s="205">
        <v>0</v>
      </c>
      <c r="P12" s="429">
        <v>0.2</v>
      </c>
      <c r="Q12" s="205">
        <v>0.5</v>
      </c>
      <c r="R12" s="205">
        <v>0</v>
      </c>
      <c r="S12" s="217">
        <f t="shared" si="15"/>
        <v>0.8</v>
      </c>
      <c r="T12" s="54"/>
      <c r="U12" s="427"/>
      <c r="V12" s="26"/>
      <c r="X12" s="45" t="s">
        <v>22</v>
      </c>
      <c r="Y12" s="426" t="s">
        <v>275</v>
      </c>
      <c r="Z12" s="427" t="s">
        <v>276</v>
      </c>
      <c r="AA12" s="182">
        <f t="shared" si="1"/>
        <v>2</v>
      </c>
      <c r="AB12" s="206">
        <v>1</v>
      </c>
      <c r="AC12" s="2">
        <v>1</v>
      </c>
      <c r="AD12" s="207">
        <v>2</v>
      </c>
      <c r="AE12" s="53"/>
      <c r="AF12" s="204">
        <v>0.1</v>
      </c>
      <c r="AG12" s="205">
        <v>0</v>
      </c>
      <c r="AH12" s="205">
        <v>0</v>
      </c>
      <c r="AI12" s="429">
        <v>0.1</v>
      </c>
      <c r="AJ12" s="205">
        <v>0.5</v>
      </c>
      <c r="AK12" s="205">
        <v>0.1</v>
      </c>
      <c r="AL12" s="217">
        <f t="shared" si="51"/>
        <v>0.79999999999999993</v>
      </c>
      <c r="AM12" s="196"/>
      <c r="AO12" s="45" t="s">
        <v>22</v>
      </c>
      <c r="AP12" s="426" t="s">
        <v>275</v>
      </c>
      <c r="AQ12" s="427" t="s">
        <v>276</v>
      </c>
      <c r="AR12" s="182">
        <f t="shared" si="2"/>
        <v>0</v>
      </c>
      <c r="AS12" s="206">
        <f t="shared" si="3"/>
        <v>0</v>
      </c>
      <c r="AT12" s="2">
        <f t="shared" si="4"/>
        <v>0</v>
      </c>
      <c r="AU12" s="207">
        <f t="shared" si="5"/>
        <v>0</v>
      </c>
      <c r="AV12" s="238"/>
      <c r="AW12" s="204">
        <f t="shared" si="6"/>
        <v>0</v>
      </c>
      <c r="AX12" s="205">
        <f t="shared" si="7"/>
        <v>0</v>
      </c>
      <c r="AY12" s="205">
        <f t="shared" si="8"/>
        <v>0</v>
      </c>
      <c r="AZ12" s="205">
        <f t="shared" si="9"/>
        <v>0.1</v>
      </c>
      <c r="BA12" s="183">
        <f t="shared" si="10"/>
        <v>0</v>
      </c>
      <c r="BB12" s="183">
        <f t="shared" si="11"/>
        <v>-0.1</v>
      </c>
      <c r="BC12" s="217">
        <f t="shared" si="12"/>
        <v>0</v>
      </c>
      <c r="BD12" s="201"/>
      <c r="BN12" s="347" t="s">
        <v>39</v>
      </c>
      <c r="BO12" s="364">
        <f t="shared" si="35"/>
        <v>7</v>
      </c>
      <c r="BP12" s="365">
        <v>3</v>
      </c>
      <c r="BQ12" s="366">
        <v>4</v>
      </c>
      <c r="BR12" s="367">
        <v>1</v>
      </c>
      <c r="BS12" s="367">
        <v>2</v>
      </c>
      <c r="BT12" s="368">
        <f t="shared" si="14"/>
        <v>1</v>
      </c>
      <c r="BU12" s="37"/>
      <c r="BV12" s="401" t="s">
        <v>238</v>
      </c>
    </row>
    <row r="13" spans="1:74" ht="18.75" customHeight="1" outlineLevel="1" thickTop="1" thickBot="1" x14ac:dyDescent="0.3">
      <c r="A13" s="181"/>
      <c r="C13" s="45" t="s">
        <v>22</v>
      </c>
      <c r="D13" s="426" t="s">
        <v>428</v>
      </c>
      <c r="E13" s="426" t="s">
        <v>430</v>
      </c>
      <c r="F13" s="457" t="s">
        <v>431</v>
      </c>
      <c r="G13" s="427" t="s">
        <v>429</v>
      </c>
      <c r="H13" s="182">
        <f t="shared" si="34"/>
        <v>1</v>
      </c>
      <c r="I13" s="206">
        <v>1</v>
      </c>
      <c r="J13" s="2">
        <v>0</v>
      </c>
      <c r="K13" s="207">
        <v>0</v>
      </c>
      <c r="L13" s="53"/>
      <c r="M13" s="204">
        <v>0.15</v>
      </c>
      <c r="N13" s="205">
        <v>0</v>
      </c>
      <c r="O13" s="205">
        <v>0</v>
      </c>
      <c r="P13" s="429">
        <v>0</v>
      </c>
      <c r="Q13" s="205">
        <v>0.1</v>
      </c>
      <c r="R13" s="205">
        <v>0</v>
      </c>
      <c r="S13" s="217">
        <f t="shared" ref="S13" si="53">SUM(M13:R13)</f>
        <v>0.25</v>
      </c>
      <c r="T13" s="54"/>
      <c r="U13" s="427"/>
      <c r="V13" s="26"/>
      <c r="X13" s="45" t="s">
        <v>22</v>
      </c>
      <c r="Y13" s="426" t="s">
        <v>428</v>
      </c>
      <c r="Z13" s="427" t="s">
        <v>429</v>
      </c>
      <c r="AA13" s="182">
        <f t="shared" si="1"/>
        <v>1</v>
      </c>
      <c r="AB13" s="206">
        <v>1</v>
      </c>
      <c r="AC13" s="2">
        <v>0</v>
      </c>
      <c r="AD13" s="207">
        <v>0</v>
      </c>
      <c r="AE13" s="53"/>
      <c r="AF13" s="204">
        <v>0.15</v>
      </c>
      <c r="AG13" s="205">
        <v>0</v>
      </c>
      <c r="AH13" s="205">
        <v>0</v>
      </c>
      <c r="AI13" s="429">
        <v>0</v>
      </c>
      <c r="AJ13" s="205">
        <v>0.1</v>
      </c>
      <c r="AK13" s="205">
        <v>0</v>
      </c>
      <c r="AL13" s="217">
        <f t="shared" ref="AL13" si="54">SUM(AF13:AK13)</f>
        <v>0.25</v>
      </c>
      <c r="AM13" s="196"/>
      <c r="AO13" s="45" t="s">
        <v>22</v>
      </c>
      <c r="AP13" s="426" t="s">
        <v>428</v>
      </c>
      <c r="AQ13" s="427" t="s">
        <v>429</v>
      </c>
      <c r="AR13" s="182">
        <f t="shared" ref="AR13" si="55">H13-AA13</f>
        <v>0</v>
      </c>
      <c r="AS13" s="206">
        <f t="shared" ref="AS13" si="56">I13-AB13</f>
        <v>0</v>
      </c>
      <c r="AT13" s="2">
        <f t="shared" ref="AT13" si="57">J13-AC13</f>
        <v>0</v>
      </c>
      <c r="AU13" s="207">
        <f t="shared" ref="AU13" si="58">K13-AD13</f>
        <v>0</v>
      </c>
      <c r="AV13" s="238"/>
      <c r="AW13" s="204">
        <f t="shared" ref="AW13" si="59">M13-AF13</f>
        <v>0</v>
      </c>
      <c r="AX13" s="205">
        <f t="shared" ref="AX13" si="60">N13-AG13</f>
        <v>0</v>
      </c>
      <c r="AY13" s="205">
        <f t="shared" ref="AY13" si="61">O13-AH13</f>
        <v>0</v>
      </c>
      <c r="AZ13" s="205">
        <f t="shared" ref="AZ13" si="62">P13-AI13</f>
        <v>0</v>
      </c>
      <c r="BA13" s="183">
        <f t="shared" ref="BA13" si="63">Q13-AJ13</f>
        <v>0</v>
      </c>
      <c r="BB13" s="183">
        <f t="shared" ref="BB13" si="64">R13-AK13</f>
        <v>0</v>
      </c>
      <c r="BC13" s="217">
        <f t="shared" ref="BC13" si="65">S13-AL13</f>
        <v>0</v>
      </c>
      <c r="BD13" s="201"/>
      <c r="BN13" s="347" t="s">
        <v>39</v>
      </c>
      <c r="BO13" s="364">
        <f t="shared" si="35"/>
        <v>7</v>
      </c>
      <c r="BP13" s="365">
        <v>3</v>
      </c>
      <c r="BQ13" s="366">
        <v>4</v>
      </c>
      <c r="BR13" s="367">
        <v>1</v>
      </c>
      <c r="BS13" s="367">
        <v>2</v>
      </c>
      <c r="BT13" s="368">
        <f t="shared" ref="BT13" si="66">K13-BR13</f>
        <v>-1</v>
      </c>
      <c r="BU13" s="37"/>
      <c r="BV13" s="401" t="s">
        <v>238</v>
      </c>
    </row>
    <row r="14" spans="1:74" ht="18.75" customHeight="1" outlineLevel="1" thickTop="1" thickBot="1" x14ac:dyDescent="0.3">
      <c r="A14" s="181"/>
      <c r="C14" s="45" t="s">
        <v>22</v>
      </c>
      <c r="D14" s="426" t="s">
        <v>373</v>
      </c>
      <c r="E14" s="426" t="s">
        <v>338</v>
      </c>
      <c r="F14" s="457" t="s">
        <v>386</v>
      </c>
      <c r="G14" s="427" t="s">
        <v>272</v>
      </c>
      <c r="H14" s="182">
        <f t="shared" si="0"/>
        <v>12</v>
      </c>
      <c r="I14" s="206">
        <v>6</v>
      </c>
      <c r="J14" s="2">
        <v>6</v>
      </c>
      <c r="K14" s="207">
        <v>12</v>
      </c>
      <c r="L14" s="53"/>
      <c r="M14" s="204">
        <v>0.72</v>
      </c>
      <c r="N14" s="205">
        <v>0.37</v>
      </c>
      <c r="O14" s="205">
        <v>0.4</v>
      </c>
      <c r="P14" s="429">
        <v>0.2</v>
      </c>
      <c r="Q14" s="205">
        <v>0.85</v>
      </c>
      <c r="R14" s="205">
        <v>0.2</v>
      </c>
      <c r="S14" s="217">
        <f t="shared" si="15"/>
        <v>2.7399999999999998</v>
      </c>
      <c r="T14" s="54"/>
      <c r="U14" s="427"/>
      <c r="V14" s="26"/>
      <c r="X14" s="45" t="s">
        <v>22</v>
      </c>
      <c r="Y14" s="426" t="s">
        <v>271</v>
      </c>
      <c r="Z14" s="427" t="s">
        <v>272</v>
      </c>
      <c r="AA14" s="182">
        <f t="shared" si="1"/>
        <v>12</v>
      </c>
      <c r="AB14" s="206">
        <v>6</v>
      </c>
      <c r="AC14" s="2">
        <v>6</v>
      </c>
      <c r="AD14" s="207">
        <v>9</v>
      </c>
      <c r="AE14" s="53"/>
      <c r="AF14" s="204">
        <v>1.33</v>
      </c>
      <c r="AG14" s="205">
        <v>0.34</v>
      </c>
      <c r="AH14" s="205">
        <v>0.4</v>
      </c>
      <c r="AI14" s="429">
        <v>0.2</v>
      </c>
      <c r="AJ14" s="205">
        <v>1.05</v>
      </c>
      <c r="AK14" s="205">
        <v>0.3</v>
      </c>
      <c r="AL14" s="217">
        <f t="shared" ref="AL14:AL30" si="67">SUM(AF14:AK14)</f>
        <v>3.62</v>
      </c>
      <c r="AM14" s="196"/>
      <c r="AO14" s="45" t="s">
        <v>22</v>
      </c>
      <c r="AP14" s="426" t="s">
        <v>271</v>
      </c>
      <c r="AQ14" s="427" t="s">
        <v>272</v>
      </c>
      <c r="AR14" s="182">
        <f t="shared" si="2"/>
        <v>0</v>
      </c>
      <c r="AS14" s="206">
        <f t="shared" si="3"/>
        <v>0</v>
      </c>
      <c r="AT14" s="2">
        <f t="shared" si="4"/>
        <v>0</v>
      </c>
      <c r="AU14" s="207">
        <f t="shared" si="5"/>
        <v>3</v>
      </c>
      <c r="AV14" s="238"/>
      <c r="AW14" s="204">
        <f t="shared" si="6"/>
        <v>-0.6100000000000001</v>
      </c>
      <c r="AX14" s="205">
        <f t="shared" si="7"/>
        <v>2.9999999999999971E-2</v>
      </c>
      <c r="AY14" s="205">
        <f t="shared" si="8"/>
        <v>0</v>
      </c>
      <c r="AZ14" s="205">
        <f t="shared" si="9"/>
        <v>0</v>
      </c>
      <c r="BA14" s="183">
        <f t="shared" si="10"/>
        <v>-0.20000000000000007</v>
      </c>
      <c r="BB14" s="183">
        <f t="shared" si="11"/>
        <v>-9.9999999999999978E-2</v>
      </c>
      <c r="BC14" s="217">
        <f t="shared" si="12"/>
        <v>-0.88000000000000034</v>
      </c>
      <c r="BD14" s="201"/>
      <c r="BN14" s="347" t="s">
        <v>39</v>
      </c>
      <c r="BO14" s="364">
        <f t="shared" si="13"/>
        <v>7</v>
      </c>
      <c r="BP14" s="365">
        <v>3</v>
      </c>
      <c r="BQ14" s="366">
        <v>4</v>
      </c>
      <c r="BR14" s="367">
        <v>1</v>
      </c>
      <c r="BS14" s="367">
        <v>2</v>
      </c>
      <c r="BT14" s="368">
        <f t="shared" si="14"/>
        <v>11</v>
      </c>
      <c r="BU14" s="37"/>
      <c r="BV14" s="401" t="s">
        <v>238</v>
      </c>
    </row>
    <row r="15" spans="1:74" ht="20.25" customHeight="1" outlineLevel="1" thickTop="1" thickBot="1" x14ac:dyDescent="0.3">
      <c r="A15" s="181"/>
      <c r="C15" s="45" t="s">
        <v>22</v>
      </c>
      <c r="D15" s="250" t="s">
        <v>292</v>
      </c>
      <c r="E15" s="250" t="s">
        <v>339</v>
      </c>
      <c r="F15" s="457" t="s">
        <v>387</v>
      </c>
      <c r="G15" s="52" t="s">
        <v>40</v>
      </c>
      <c r="H15" s="182">
        <f t="shared" si="0"/>
        <v>3</v>
      </c>
      <c r="I15" s="206">
        <v>2</v>
      </c>
      <c r="J15" s="2">
        <v>1</v>
      </c>
      <c r="K15" s="207">
        <v>1</v>
      </c>
      <c r="L15" s="53"/>
      <c r="M15" s="204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17">
        <f t="shared" si="15"/>
        <v>0</v>
      </c>
      <c r="T15" s="54"/>
      <c r="U15" s="26"/>
      <c r="V15" s="26"/>
      <c r="X15" s="45" t="s">
        <v>22</v>
      </c>
      <c r="Y15" s="246" t="s">
        <v>174</v>
      </c>
      <c r="Z15" s="52" t="s">
        <v>40</v>
      </c>
      <c r="AA15" s="182">
        <f t="shared" si="1"/>
        <v>2</v>
      </c>
      <c r="AB15" s="206">
        <v>1</v>
      </c>
      <c r="AC15" s="2">
        <v>1</v>
      </c>
      <c r="AD15" s="207">
        <v>0</v>
      </c>
      <c r="AE15" s="53"/>
      <c r="AF15" s="204"/>
      <c r="AG15" s="205"/>
      <c r="AH15" s="205"/>
      <c r="AI15" s="205">
        <v>0.05</v>
      </c>
      <c r="AJ15" s="205">
        <v>0.25</v>
      </c>
      <c r="AK15" s="205"/>
      <c r="AL15" s="217">
        <f t="shared" si="67"/>
        <v>0.3</v>
      </c>
      <c r="AM15" s="196"/>
      <c r="AO15" s="45" t="s">
        <v>22</v>
      </c>
      <c r="AP15" s="51" t="s">
        <v>133</v>
      </c>
      <c r="AQ15" s="52" t="s">
        <v>40</v>
      </c>
      <c r="AR15" s="182">
        <f t="shared" si="2"/>
        <v>1</v>
      </c>
      <c r="AS15" s="206">
        <f t="shared" si="3"/>
        <v>1</v>
      </c>
      <c r="AT15" s="2">
        <f t="shared" si="4"/>
        <v>0</v>
      </c>
      <c r="AU15" s="207">
        <f t="shared" si="5"/>
        <v>1</v>
      </c>
      <c r="AV15" s="238"/>
      <c r="AW15" s="204">
        <f t="shared" si="6"/>
        <v>0</v>
      </c>
      <c r="AX15" s="205">
        <f t="shared" si="7"/>
        <v>0</v>
      </c>
      <c r="AY15" s="205">
        <f t="shared" si="8"/>
        <v>0</v>
      </c>
      <c r="AZ15" s="205">
        <f t="shared" si="9"/>
        <v>-0.05</v>
      </c>
      <c r="BA15" s="183">
        <f t="shared" si="10"/>
        <v>-0.25</v>
      </c>
      <c r="BB15" s="183">
        <f t="shared" si="11"/>
        <v>0</v>
      </c>
      <c r="BC15" s="217">
        <f t="shared" si="12"/>
        <v>-0.3</v>
      </c>
      <c r="BD15" s="201"/>
      <c r="BN15" s="347" t="s">
        <v>40</v>
      </c>
      <c r="BO15" s="364">
        <f t="shared" si="13"/>
        <v>3</v>
      </c>
      <c r="BP15" s="365">
        <v>1</v>
      </c>
      <c r="BQ15" s="366">
        <v>2</v>
      </c>
      <c r="BR15" s="367">
        <v>1</v>
      </c>
      <c r="BS15" s="367">
        <v>0</v>
      </c>
      <c r="BT15" s="368">
        <f t="shared" si="14"/>
        <v>0</v>
      </c>
      <c r="BU15" s="37"/>
      <c r="BV15" s="401" t="s">
        <v>236</v>
      </c>
    </row>
    <row r="16" spans="1:74" ht="18.75" customHeight="1" outlineLevel="1" thickTop="1" thickBot="1" x14ac:dyDescent="0.3">
      <c r="A16" s="181"/>
      <c r="C16" s="45" t="s">
        <v>22</v>
      </c>
      <c r="D16" s="250" t="s">
        <v>374</v>
      </c>
      <c r="E16" s="250" t="s">
        <v>340</v>
      </c>
      <c r="F16" s="457" t="s">
        <v>388</v>
      </c>
      <c r="G16" s="52" t="s">
        <v>41</v>
      </c>
      <c r="H16" s="182">
        <f t="shared" si="0"/>
        <v>6</v>
      </c>
      <c r="I16" s="206">
        <v>2</v>
      </c>
      <c r="J16" s="2">
        <v>4</v>
      </c>
      <c r="K16" s="207">
        <v>3</v>
      </c>
      <c r="L16" s="53"/>
      <c r="M16" s="204">
        <v>0.3</v>
      </c>
      <c r="N16" s="205">
        <v>0.46</v>
      </c>
      <c r="O16" s="205">
        <v>0</v>
      </c>
      <c r="P16" s="205">
        <v>0</v>
      </c>
      <c r="Q16" s="205">
        <v>0.1</v>
      </c>
      <c r="R16" s="205">
        <v>0</v>
      </c>
      <c r="S16" s="217">
        <f t="shared" si="15"/>
        <v>0.86</v>
      </c>
      <c r="T16" s="54"/>
      <c r="U16" s="26"/>
      <c r="V16" s="26"/>
      <c r="X16" s="45" t="s">
        <v>22</v>
      </c>
      <c r="Y16" s="246" t="s">
        <v>175</v>
      </c>
      <c r="Z16" s="52" t="s">
        <v>41</v>
      </c>
      <c r="AA16" s="182">
        <f t="shared" si="1"/>
        <v>6</v>
      </c>
      <c r="AB16" s="206">
        <v>2</v>
      </c>
      <c r="AC16" s="2">
        <v>4</v>
      </c>
      <c r="AD16" s="207">
        <v>3</v>
      </c>
      <c r="AE16" s="53"/>
      <c r="AF16" s="204">
        <v>0.3</v>
      </c>
      <c r="AG16" s="205">
        <v>0.52</v>
      </c>
      <c r="AH16" s="205">
        <v>0</v>
      </c>
      <c r="AI16" s="205">
        <v>0</v>
      </c>
      <c r="AJ16" s="205">
        <v>0.1</v>
      </c>
      <c r="AK16" s="205">
        <v>0</v>
      </c>
      <c r="AL16" s="217">
        <f t="shared" si="67"/>
        <v>0.92</v>
      </c>
      <c r="AM16" s="196"/>
      <c r="AO16" s="45" t="s">
        <v>22</v>
      </c>
      <c r="AP16" s="51" t="s">
        <v>134</v>
      </c>
      <c r="AQ16" s="52" t="s">
        <v>41</v>
      </c>
      <c r="AR16" s="182">
        <f t="shared" si="2"/>
        <v>0</v>
      </c>
      <c r="AS16" s="206">
        <f t="shared" si="3"/>
        <v>0</v>
      </c>
      <c r="AT16" s="2">
        <f t="shared" si="4"/>
        <v>0</v>
      </c>
      <c r="AU16" s="207">
        <f t="shared" si="5"/>
        <v>0</v>
      </c>
      <c r="AV16" s="238"/>
      <c r="AW16" s="204">
        <f t="shared" si="6"/>
        <v>0</v>
      </c>
      <c r="AX16" s="205">
        <f t="shared" si="7"/>
        <v>-0.06</v>
      </c>
      <c r="AY16" s="205">
        <f t="shared" si="8"/>
        <v>0</v>
      </c>
      <c r="AZ16" s="205">
        <f t="shared" si="9"/>
        <v>0</v>
      </c>
      <c r="BA16" s="183">
        <f t="shared" si="10"/>
        <v>0</v>
      </c>
      <c r="BB16" s="183">
        <f t="shared" si="11"/>
        <v>0</v>
      </c>
      <c r="BC16" s="217">
        <f t="shared" si="12"/>
        <v>-6.0000000000000053E-2</v>
      </c>
      <c r="BD16" s="201"/>
      <c r="BN16" s="347" t="s">
        <v>41</v>
      </c>
      <c r="BO16" s="364">
        <f t="shared" si="13"/>
        <v>6</v>
      </c>
      <c r="BP16" s="365">
        <v>3</v>
      </c>
      <c r="BQ16" s="366">
        <v>3</v>
      </c>
      <c r="BR16" s="367">
        <v>2</v>
      </c>
      <c r="BS16" s="367">
        <v>2</v>
      </c>
      <c r="BT16" s="368">
        <f t="shared" si="14"/>
        <v>1</v>
      </c>
      <c r="BU16" s="37"/>
      <c r="BV16" s="401"/>
    </row>
    <row r="17" spans="1:74" ht="18.75" customHeight="1" outlineLevel="1" thickTop="1" thickBot="1" x14ac:dyDescent="0.3">
      <c r="A17" s="181"/>
      <c r="C17" s="45" t="s">
        <v>22</v>
      </c>
      <c r="D17" s="426" t="s">
        <v>513</v>
      </c>
      <c r="E17" s="426" t="s">
        <v>341</v>
      </c>
      <c r="F17" s="457" t="s">
        <v>389</v>
      </c>
      <c r="G17" s="427" t="s">
        <v>267</v>
      </c>
      <c r="H17" s="212">
        <f>I17+J17</f>
        <v>1</v>
      </c>
      <c r="I17" s="213">
        <v>1</v>
      </c>
      <c r="J17" s="214">
        <v>0</v>
      </c>
      <c r="K17" s="215">
        <v>1</v>
      </c>
      <c r="L17" s="216"/>
      <c r="M17" s="204">
        <v>0.73</v>
      </c>
      <c r="N17" s="205">
        <v>7.0000000000000007E-2</v>
      </c>
      <c r="O17" s="205">
        <v>0</v>
      </c>
      <c r="P17" s="205">
        <v>0.2</v>
      </c>
      <c r="Q17" s="205">
        <v>1</v>
      </c>
      <c r="R17" s="205">
        <v>0</v>
      </c>
      <c r="S17" s="217">
        <f t="shared" si="15"/>
        <v>2</v>
      </c>
      <c r="T17" s="54"/>
      <c r="U17" s="26"/>
      <c r="V17" s="26"/>
      <c r="X17" s="45"/>
      <c r="Y17" s="426" t="s">
        <v>268</v>
      </c>
      <c r="Z17" s="427" t="s">
        <v>267</v>
      </c>
      <c r="AA17" s="212">
        <f>AB17+AC17</f>
        <v>1</v>
      </c>
      <c r="AB17" s="213">
        <v>1</v>
      </c>
      <c r="AC17" s="214">
        <v>0</v>
      </c>
      <c r="AD17" s="215">
        <v>1</v>
      </c>
      <c r="AE17" s="216"/>
      <c r="AF17" s="204">
        <v>0.73</v>
      </c>
      <c r="AG17" s="205">
        <v>7.0000000000000007E-2</v>
      </c>
      <c r="AH17" s="205">
        <v>0</v>
      </c>
      <c r="AI17" s="205">
        <v>0.2</v>
      </c>
      <c r="AJ17" s="205">
        <v>1</v>
      </c>
      <c r="AK17" s="205">
        <v>0</v>
      </c>
      <c r="AL17" s="217">
        <f t="shared" si="67"/>
        <v>2</v>
      </c>
      <c r="AM17" s="196"/>
      <c r="AO17" s="45"/>
      <c r="AP17" s="426" t="s">
        <v>268</v>
      </c>
      <c r="AQ17" s="427" t="s">
        <v>267</v>
      </c>
      <c r="AR17" s="212">
        <f t="shared" si="2"/>
        <v>0</v>
      </c>
      <c r="AS17" s="213">
        <f t="shared" si="3"/>
        <v>0</v>
      </c>
      <c r="AT17" s="214">
        <f t="shared" si="4"/>
        <v>0</v>
      </c>
      <c r="AU17" s="215">
        <f t="shared" si="5"/>
        <v>0</v>
      </c>
      <c r="AV17" s="238"/>
      <c r="AW17" s="204">
        <f t="shared" si="6"/>
        <v>0</v>
      </c>
      <c r="AX17" s="205">
        <f t="shared" si="7"/>
        <v>0</v>
      </c>
      <c r="AY17" s="205">
        <f t="shared" si="8"/>
        <v>0</v>
      </c>
      <c r="AZ17" s="205">
        <f t="shared" si="9"/>
        <v>0</v>
      </c>
      <c r="BA17" s="183">
        <f t="shared" si="10"/>
        <v>0</v>
      </c>
      <c r="BB17" s="183">
        <f t="shared" si="11"/>
        <v>0</v>
      </c>
      <c r="BC17" s="217">
        <f t="shared" si="12"/>
        <v>0</v>
      </c>
      <c r="BD17" s="201"/>
      <c r="BN17" s="353" t="s">
        <v>164</v>
      </c>
      <c r="BO17" s="354">
        <v>0</v>
      </c>
      <c r="BP17" s="355">
        <v>0</v>
      </c>
      <c r="BQ17" s="356">
        <v>0</v>
      </c>
      <c r="BR17" s="357">
        <v>0</v>
      </c>
      <c r="BS17" s="357">
        <v>2</v>
      </c>
      <c r="BT17" s="358">
        <f t="shared" si="14"/>
        <v>1</v>
      </c>
      <c r="BU17" s="37"/>
      <c r="BV17" s="402" t="s">
        <v>224</v>
      </c>
    </row>
    <row r="18" spans="1:74" ht="18.75" customHeight="1" outlineLevel="1" thickTop="1" thickBot="1" x14ac:dyDescent="0.3">
      <c r="A18" s="181"/>
      <c r="C18" s="45" t="s">
        <v>22</v>
      </c>
      <c r="D18" s="51" t="s">
        <v>293</v>
      </c>
      <c r="E18" s="250" t="s">
        <v>342</v>
      </c>
      <c r="F18" s="457" t="s">
        <v>390</v>
      </c>
      <c r="G18" s="52" t="s">
        <v>42</v>
      </c>
      <c r="H18" s="182">
        <f t="shared" si="0"/>
        <v>2</v>
      </c>
      <c r="I18" s="206">
        <v>1</v>
      </c>
      <c r="J18" s="2">
        <v>1</v>
      </c>
      <c r="K18" s="207">
        <v>0</v>
      </c>
      <c r="L18" s="53"/>
      <c r="M18" s="204"/>
      <c r="N18" s="205">
        <v>1.4999999999999999E-2</v>
      </c>
      <c r="O18" s="205">
        <v>0.3</v>
      </c>
      <c r="P18" s="205"/>
      <c r="Q18" s="205">
        <v>0.6</v>
      </c>
      <c r="R18" s="205"/>
      <c r="S18" s="217">
        <f t="shared" si="15"/>
        <v>0.91500000000000004</v>
      </c>
      <c r="T18" s="54"/>
      <c r="U18" s="26"/>
      <c r="V18" s="26"/>
      <c r="X18" s="45" t="s">
        <v>22</v>
      </c>
      <c r="Y18" s="246" t="s">
        <v>176</v>
      </c>
      <c r="Z18" s="52" t="s">
        <v>42</v>
      </c>
      <c r="AA18" s="182">
        <f t="shared" ref="AA18" si="68">AB18+AC18</f>
        <v>2</v>
      </c>
      <c r="AB18" s="206">
        <v>1</v>
      </c>
      <c r="AC18" s="2">
        <v>1</v>
      </c>
      <c r="AD18" s="207">
        <v>0</v>
      </c>
      <c r="AE18" s="53"/>
      <c r="AF18" s="204"/>
      <c r="AG18" s="205">
        <v>1.4999999999999999E-2</v>
      </c>
      <c r="AH18" s="205">
        <v>0.3</v>
      </c>
      <c r="AI18" s="205"/>
      <c r="AJ18" s="205">
        <v>0.6</v>
      </c>
      <c r="AK18" s="205"/>
      <c r="AL18" s="217">
        <f t="shared" si="67"/>
        <v>0.91500000000000004</v>
      </c>
      <c r="AM18" s="196"/>
      <c r="AO18" s="45" t="s">
        <v>22</v>
      </c>
      <c r="AP18" s="51" t="s">
        <v>135</v>
      </c>
      <c r="AQ18" s="52" t="s">
        <v>42</v>
      </c>
      <c r="AR18" s="182">
        <f t="shared" si="2"/>
        <v>0</v>
      </c>
      <c r="AS18" s="206">
        <f t="shared" si="3"/>
        <v>0</v>
      </c>
      <c r="AT18" s="2">
        <f t="shared" si="4"/>
        <v>0</v>
      </c>
      <c r="AU18" s="207">
        <f t="shared" si="5"/>
        <v>0</v>
      </c>
      <c r="AV18" s="238"/>
      <c r="AW18" s="204">
        <f t="shared" si="6"/>
        <v>0</v>
      </c>
      <c r="AX18" s="205">
        <f t="shared" si="7"/>
        <v>0</v>
      </c>
      <c r="AY18" s="205">
        <f t="shared" si="8"/>
        <v>0</v>
      </c>
      <c r="AZ18" s="205">
        <f t="shared" si="9"/>
        <v>0</v>
      </c>
      <c r="BA18" s="183">
        <f t="shared" si="10"/>
        <v>0</v>
      </c>
      <c r="BB18" s="183">
        <f t="shared" si="11"/>
        <v>0</v>
      </c>
      <c r="BC18" s="217">
        <f t="shared" si="12"/>
        <v>0</v>
      </c>
      <c r="BD18" s="201"/>
      <c r="BN18" s="347" t="s">
        <v>42</v>
      </c>
      <c r="BO18" s="364">
        <f t="shared" si="13"/>
        <v>4</v>
      </c>
      <c r="BP18" s="365">
        <v>3</v>
      </c>
      <c r="BQ18" s="366">
        <v>1</v>
      </c>
      <c r="BR18" s="367">
        <v>0</v>
      </c>
      <c r="BS18" s="367">
        <v>0</v>
      </c>
      <c r="BT18" s="368">
        <f t="shared" si="14"/>
        <v>0</v>
      </c>
      <c r="BU18" s="37"/>
      <c r="BV18" s="401"/>
    </row>
    <row r="19" spans="1:74" ht="18.75" customHeight="1" outlineLevel="1" thickTop="1" thickBot="1" x14ac:dyDescent="0.3">
      <c r="A19" s="181"/>
      <c r="C19" s="45" t="s">
        <v>22</v>
      </c>
      <c r="D19" s="246" t="s">
        <v>294</v>
      </c>
      <c r="E19" s="250" t="s">
        <v>343</v>
      </c>
      <c r="F19" s="457" t="s">
        <v>391</v>
      </c>
      <c r="G19" s="244" t="s">
        <v>167</v>
      </c>
      <c r="H19" s="182">
        <f>I19+J19</f>
        <v>2</v>
      </c>
      <c r="I19" s="206">
        <v>1</v>
      </c>
      <c r="J19" s="2">
        <v>1</v>
      </c>
      <c r="K19" s="207">
        <v>2</v>
      </c>
      <c r="L19" s="53"/>
      <c r="M19" s="204">
        <v>0.15</v>
      </c>
      <c r="N19" s="205">
        <v>0.1</v>
      </c>
      <c r="O19" s="205">
        <v>0</v>
      </c>
      <c r="P19" s="205">
        <v>0.1</v>
      </c>
      <c r="Q19" s="205">
        <v>0.45</v>
      </c>
      <c r="R19" s="205">
        <v>0</v>
      </c>
      <c r="S19" s="217">
        <f t="shared" si="15"/>
        <v>0.8</v>
      </c>
      <c r="T19" s="54"/>
      <c r="U19" s="26"/>
      <c r="V19" s="26"/>
      <c r="X19" s="45" t="s">
        <v>22</v>
      </c>
      <c r="Y19" s="246" t="s">
        <v>177</v>
      </c>
      <c r="Z19" s="244" t="s">
        <v>167</v>
      </c>
      <c r="AA19" s="182">
        <f>AB19+AC19</f>
        <v>1</v>
      </c>
      <c r="AB19" s="206">
        <v>1</v>
      </c>
      <c r="AC19" s="2">
        <v>0</v>
      </c>
      <c r="AD19" s="207">
        <v>1</v>
      </c>
      <c r="AE19" s="53"/>
      <c r="AF19" s="204">
        <v>0.15</v>
      </c>
      <c r="AG19" s="205">
        <v>0.1</v>
      </c>
      <c r="AH19" s="205"/>
      <c r="AI19" s="205">
        <v>0.1</v>
      </c>
      <c r="AJ19" s="205">
        <v>0.1</v>
      </c>
      <c r="AK19" s="205"/>
      <c r="AL19" s="217">
        <f t="shared" si="67"/>
        <v>0.44999999999999996</v>
      </c>
      <c r="AM19" s="196"/>
      <c r="AO19" s="45" t="s">
        <v>22</v>
      </c>
      <c r="AP19" s="187" t="s">
        <v>240</v>
      </c>
      <c r="AQ19" s="244" t="s">
        <v>167</v>
      </c>
      <c r="AR19" s="182">
        <f t="shared" si="2"/>
        <v>1</v>
      </c>
      <c r="AS19" s="206">
        <f t="shared" si="3"/>
        <v>0</v>
      </c>
      <c r="AT19" s="2">
        <f t="shared" si="4"/>
        <v>1</v>
      </c>
      <c r="AU19" s="207">
        <f t="shared" si="5"/>
        <v>1</v>
      </c>
      <c r="AV19" s="238"/>
      <c r="AW19" s="204">
        <f t="shared" si="6"/>
        <v>0</v>
      </c>
      <c r="AX19" s="205">
        <f t="shared" si="7"/>
        <v>0</v>
      </c>
      <c r="AY19" s="205">
        <f t="shared" si="8"/>
        <v>0</v>
      </c>
      <c r="AZ19" s="205">
        <f t="shared" si="9"/>
        <v>0</v>
      </c>
      <c r="BA19" s="183">
        <f t="shared" si="10"/>
        <v>0.35</v>
      </c>
      <c r="BB19" s="183">
        <f t="shared" si="11"/>
        <v>0</v>
      </c>
      <c r="BC19" s="217">
        <f t="shared" si="12"/>
        <v>0.35000000000000009</v>
      </c>
      <c r="BD19" s="201"/>
      <c r="BN19" s="369" t="s">
        <v>167</v>
      </c>
      <c r="BO19" s="364">
        <v>0</v>
      </c>
      <c r="BP19" s="365">
        <v>0</v>
      </c>
      <c r="BQ19" s="366">
        <v>0</v>
      </c>
      <c r="BR19" s="367">
        <v>0</v>
      </c>
      <c r="BS19" s="367">
        <v>1</v>
      </c>
      <c r="BT19" s="368">
        <f t="shared" si="14"/>
        <v>2</v>
      </c>
      <c r="BU19" s="37"/>
      <c r="BV19" s="404" t="s">
        <v>225</v>
      </c>
    </row>
    <row r="20" spans="1:74" ht="18.75" customHeight="1" outlineLevel="1" thickTop="1" thickBot="1" x14ac:dyDescent="0.3">
      <c r="A20" s="181"/>
      <c r="C20" s="45" t="s">
        <v>22</v>
      </c>
      <c r="D20" s="250" t="s">
        <v>324</v>
      </c>
      <c r="E20" s="250" t="s">
        <v>344</v>
      </c>
      <c r="F20" s="457" t="s">
        <v>392</v>
      </c>
      <c r="G20" s="244" t="s">
        <v>44</v>
      </c>
      <c r="H20" s="182">
        <f>I20+J20</f>
        <v>1</v>
      </c>
      <c r="I20" s="206">
        <v>1</v>
      </c>
      <c r="J20" s="2">
        <v>0</v>
      </c>
      <c r="K20" s="207">
        <v>0</v>
      </c>
      <c r="L20" s="53"/>
      <c r="M20" s="204">
        <v>0.1</v>
      </c>
      <c r="N20" s="205"/>
      <c r="O20" s="205"/>
      <c r="P20" s="205"/>
      <c r="Q20" s="205"/>
      <c r="R20" s="205"/>
      <c r="S20" s="217">
        <f t="shared" ref="S20" si="69">SUM(M20:R20)</f>
        <v>0.1</v>
      </c>
      <c r="T20" s="54"/>
      <c r="U20" s="26"/>
      <c r="V20" s="26"/>
      <c r="X20" s="45" t="s">
        <v>22</v>
      </c>
      <c r="Y20" s="250" t="s">
        <v>323</v>
      </c>
      <c r="Z20" s="52" t="s">
        <v>44</v>
      </c>
      <c r="AA20" s="182">
        <f>AB20+AC20</f>
        <v>1</v>
      </c>
      <c r="AB20" s="206">
        <v>1</v>
      </c>
      <c r="AC20" s="2">
        <v>0</v>
      </c>
      <c r="AD20" s="207">
        <v>0</v>
      </c>
      <c r="AE20" s="53"/>
      <c r="AF20" s="204">
        <v>0.1</v>
      </c>
      <c r="AG20" s="205"/>
      <c r="AH20" s="205"/>
      <c r="AI20" s="205"/>
      <c r="AJ20" s="205"/>
      <c r="AK20" s="205"/>
      <c r="AL20" s="217">
        <f t="shared" si="67"/>
        <v>0.1</v>
      </c>
      <c r="AM20" s="196"/>
      <c r="AO20" s="45" t="s">
        <v>22</v>
      </c>
      <c r="AP20" s="51" t="s">
        <v>325</v>
      </c>
      <c r="AQ20" s="52" t="s">
        <v>44</v>
      </c>
      <c r="AR20" s="182">
        <v>0</v>
      </c>
      <c r="AS20" s="206">
        <v>0</v>
      </c>
      <c r="AT20" s="2">
        <v>0</v>
      </c>
      <c r="AU20" s="207">
        <v>0</v>
      </c>
      <c r="AV20" s="238"/>
      <c r="AW20" s="204">
        <v>0</v>
      </c>
      <c r="AX20" s="205">
        <v>0</v>
      </c>
      <c r="AY20" s="205">
        <v>0</v>
      </c>
      <c r="AZ20" s="205">
        <v>0</v>
      </c>
      <c r="BA20" s="183">
        <v>0</v>
      </c>
      <c r="BB20" s="183">
        <f t="shared" ref="BB20:BB59" si="70">R20-AK20</f>
        <v>0</v>
      </c>
      <c r="BC20" s="217">
        <v>0</v>
      </c>
      <c r="BD20" s="201"/>
      <c r="BN20" s="347" t="s">
        <v>43</v>
      </c>
      <c r="BO20" s="364">
        <f t="shared" ref="BO20:BO21" si="71">BP20+BQ20</f>
        <v>2</v>
      </c>
      <c r="BP20" s="365">
        <v>1</v>
      </c>
      <c r="BQ20" s="366">
        <v>1</v>
      </c>
      <c r="BR20" s="367">
        <v>1</v>
      </c>
      <c r="BS20" s="367">
        <v>1</v>
      </c>
      <c r="BT20" s="368">
        <f t="shared" si="14"/>
        <v>-1</v>
      </c>
      <c r="BU20" s="37"/>
      <c r="BV20" s="401"/>
    </row>
    <row r="21" spans="1:74" ht="18.75" customHeight="1" outlineLevel="1" thickTop="1" thickBot="1" x14ac:dyDescent="0.3">
      <c r="A21" s="181"/>
      <c r="C21" s="45" t="s">
        <v>22</v>
      </c>
      <c r="D21" s="51" t="s">
        <v>295</v>
      </c>
      <c r="E21" s="250" t="s">
        <v>345</v>
      </c>
      <c r="F21" s="457" t="s">
        <v>393</v>
      </c>
      <c r="G21" s="52" t="s">
        <v>43</v>
      </c>
      <c r="H21" s="182">
        <f t="shared" ref="H21" si="72">I21+J21</f>
        <v>1</v>
      </c>
      <c r="I21" s="206">
        <v>1</v>
      </c>
      <c r="J21" s="2">
        <v>0</v>
      </c>
      <c r="K21" s="207">
        <v>1</v>
      </c>
      <c r="L21" s="53"/>
      <c r="M21" s="204"/>
      <c r="N21" s="205">
        <v>0.02</v>
      </c>
      <c r="O21" s="205"/>
      <c r="P21" s="205"/>
      <c r="Q21" s="205"/>
      <c r="R21" s="205"/>
      <c r="S21" s="217">
        <f t="shared" ref="S21" si="73">SUM(M21:R21)</f>
        <v>0.02</v>
      </c>
      <c r="T21" s="54"/>
      <c r="U21" s="26"/>
      <c r="V21" s="26"/>
      <c r="X21" s="45" t="s">
        <v>22</v>
      </c>
      <c r="Y21" s="246" t="s">
        <v>136</v>
      </c>
      <c r="Z21" s="52" t="s">
        <v>43</v>
      </c>
      <c r="AA21" s="182">
        <f t="shared" ref="AA21:AA29" si="74">AB21+AC21</f>
        <v>1</v>
      </c>
      <c r="AB21" s="206">
        <v>1</v>
      </c>
      <c r="AC21" s="2">
        <v>0</v>
      </c>
      <c r="AD21" s="207">
        <v>1</v>
      </c>
      <c r="AE21" s="53"/>
      <c r="AF21" s="204"/>
      <c r="AG21" s="205">
        <v>0.02</v>
      </c>
      <c r="AH21" s="205"/>
      <c r="AI21" s="205"/>
      <c r="AJ21" s="205"/>
      <c r="AK21" s="205"/>
      <c r="AL21" s="217">
        <f t="shared" si="67"/>
        <v>0.02</v>
      </c>
      <c r="AM21" s="196"/>
      <c r="AO21" s="45" t="s">
        <v>22</v>
      </c>
      <c r="AP21" s="51" t="s">
        <v>136</v>
      </c>
      <c r="AQ21" s="52" t="s">
        <v>43</v>
      </c>
      <c r="AR21" s="182">
        <f t="shared" ref="AR21:AR59" si="75">H21-AA21</f>
        <v>0</v>
      </c>
      <c r="AS21" s="206">
        <f t="shared" ref="AS21:AS59" si="76">I21-AB21</f>
        <v>0</v>
      </c>
      <c r="AT21" s="2">
        <f t="shared" ref="AT21:AT59" si="77">J21-AC21</f>
        <v>0</v>
      </c>
      <c r="AU21" s="207">
        <f t="shared" ref="AU21:AU59" si="78">K21-AD21</f>
        <v>0</v>
      </c>
      <c r="AV21" s="238"/>
      <c r="AW21" s="204">
        <f t="shared" ref="AW21:AW59" si="79">M21-AF21</f>
        <v>0</v>
      </c>
      <c r="AX21" s="205">
        <f t="shared" ref="AX21:AX59" si="80">N21-AG21</f>
        <v>0</v>
      </c>
      <c r="AY21" s="205">
        <f t="shared" ref="AY21:AY59" si="81">O21-AH21</f>
        <v>0</v>
      </c>
      <c r="AZ21" s="205">
        <f t="shared" ref="AZ21:AZ59" si="82">P21-AI21</f>
        <v>0</v>
      </c>
      <c r="BA21" s="183">
        <f t="shared" ref="BA21:BA59" si="83">Q21-AJ21</f>
        <v>0</v>
      </c>
      <c r="BB21" s="183">
        <f t="shared" si="70"/>
        <v>0</v>
      </c>
      <c r="BC21" s="217">
        <f t="shared" ref="BC21:BC59" si="84">S21-AL21</f>
        <v>0</v>
      </c>
      <c r="BD21" s="201"/>
      <c r="BN21" s="347" t="s">
        <v>43</v>
      </c>
      <c r="BO21" s="364">
        <f t="shared" si="71"/>
        <v>2</v>
      </c>
      <c r="BP21" s="365">
        <v>1</v>
      </c>
      <c r="BQ21" s="366">
        <v>1</v>
      </c>
      <c r="BR21" s="367">
        <v>1</v>
      </c>
      <c r="BS21" s="367">
        <v>1</v>
      </c>
      <c r="BT21" s="368">
        <f t="shared" si="14"/>
        <v>0</v>
      </c>
      <c r="BU21" s="37"/>
      <c r="BV21" s="401"/>
    </row>
    <row r="22" spans="1:74" ht="18.75" customHeight="1" outlineLevel="1" thickTop="1" thickBot="1" x14ac:dyDescent="0.3">
      <c r="A22" s="181"/>
      <c r="C22" s="45" t="s">
        <v>22</v>
      </c>
      <c r="D22" s="250" t="s">
        <v>375</v>
      </c>
      <c r="E22" s="250" t="s">
        <v>447</v>
      </c>
      <c r="F22" s="457" t="s">
        <v>394</v>
      </c>
      <c r="G22" s="52" t="s">
        <v>45</v>
      </c>
      <c r="H22" s="182">
        <f t="shared" si="0"/>
        <v>8</v>
      </c>
      <c r="I22" s="206">
        <v>5</v>
      </c>
      <c r="J22" s="2">
        <v>3</v>
      </c>
      <c r="K22" s="207">
        <v>5</v>
      </c>
      <c r="L22" s="53"/>
      <c r="M22" s="204">
        <v>0.45</v>
      </c>
      <c r="N22" s="205">
        <v>1.45</v>
      </c>
      <c r="O22" s="205"/>
      <c r="P22" s="205">
        <v>0.8</v>
      </c>
      <c r="Q22" s="205">
        <v>0.4</v>
      </c>
      <c r="R22" s="205">
        <v>0.05</v>
      </c>
      <c r="S22" s="217">
        <f t="shared" si="15"/>
        <v>3.15</v>
      </c>
      <c r="T22" s="54"/>
      <c r="U22" s="26"/>
      <c r="V22" s="26"/>
      <c r="X22" s="45" t="s">
        <v>22</v>
      </c>
      <c r="Y22" s="246" t="s">
        <v>178</v>
      </c>
      <c r="Z22" s="52" t="s">
        <v>45</v>
      </c>
      <c r="AA22" s="182">
        <f t="shared" si="74"/>
        <v>8</v>
      </c>
      <c r="AB22" s="206">
        <v>5</v>
      </c>
      <c r="AC22" s="2">
        <v>3</v>
      </c>
      <c r="AD22" s="207">
        <v>5</v>
      </c>
      <c r="AE22" s="53"/>
      <c r="AF22" s="204">
        <v>0.45</v>
      </c>
      <c r="AG22" s="205">
        <v>1.45</v>
      </c>
      <c r="AH22" s="205"/>
      <c r="AI22" s="205">
        <v>0.8</v>
      </c>
      <c r="AJ22" s="205">
        <v>0.4</v>
      </c>
      <c r="AK22" s="205">
        <v>0.05</v>
      </c>
      <c r="AL22" s="217">
        <f t="shared" si="67"/>
        <v>3.15</v>
      </c>
      <c r="AM22" s="196"/>
      <c r="AO22" s="45" t="s">
        <v>22</v>
      </c>
      <c r="AP22" s="51" t="s">
        <v>137</v>
      </c>
      <c r="AQ22" s="52" t="s">
        <v>45</v>
      </c>
      <c r="AR22" s="182">
        <f t="shared" si="75"/>
        <v>0</v>
      </c>
      <c r="AS22" s="206">
        <f t="shared" si="76"/>
        <v>0</v>
      </c>
      <c r="AT22" s="2">
        <f t="shared" si="77"/>
        <v>0</v>
      </c>
      <c r="AU22" s="207">
        <f t="shared" si="78"/>
        <v>0</v>
      </c>
      <c r="AV22" s="238"/>
      <c r="AW22" s="204">
        <f t="shared" si="79"/>
        <v>0</v>
      </c>
      <c r="AX22" s="205">
        <f t="shared" si="80"/>
        <v>0</v>
      </c>
      <c r="AY22" s="205">
        <f t="shared" si="81"/>
        <v>0</v>
      </c>
      <c r="AZ22" s="205">
        <f t="shared" si="82"/>
        <v>0</v>
      </c>
      <c r="BA22" s="183">
        <f t="shared" si="83"/>
        <v>0</v>
      </c>
      <c r="BB22" s="183">
        <f t="shared" si="70"/>
        <v>0</v>
      </c>
      <c r="BC22" s="217">
        <f t="shared" si="84"/>
        <v>0</v>
      </c>
      <c r="BD22" s="201"/>
      <c r="BN22" s="347" t="s">
        <v>45</v>
      </c>
      <c r="BO22" s="364">
        <f t="shared" ref="BO22:BO29" si="85">BP22+BQ22</f>
        <v>8</v>
      </c>
      <c r="BP22" s="365">
        <v>4</v>
      </c>
      <c r="BQ22" s="366">
        <v>4</v>
      </c>
      <c r="BR22" s="367">
        <v>2</v>
      </c>
      <c r="BS22" s="367">
        <v>0</v>
      </c>
      <c r="BT22" s="368">
        <f t="shared" si="14"/>
        <v>3</v>
      </c>
      <c r="BU22" s="37"/>
      <c r="BV22" s="401" t="s">
        <v>235</v>
      </c>
    </row>
    <row r="23" spans="1:74" ht="18.75" customHeight="1" outlineLevel="1" thickTop="1" thickBot="1" x14ac:dyDescent="0.3">
      <c r="A23" s="181"/>
      <c r="C23" s="45" t="s">
        <v>22</v>
      </c>
      <c r="D23" s="51" t="s">
        <v>296</v>
      </c>
      <c r="E23" s="250" t="s">
        <v>346</v>
      </c>
      <c r="F23" s="457" t="s">
        <v>395</v>
      </c>
      <c r="G23" s="52" t="s">
        <v>46</v>
      </c>
      <c r="H23" s="182">
        <f t="shared" si="0"/>
        <v>1</v>
      </c>
      <c r="I23" s="206">
        <v>1</v>
      </c>
      <c r="J23" s="2">
        <v>0</v>
      </c>
      <c r="K23" s="207">
        <v>2</v>
      </c>
      <c r="L23" s="53"/>
      <c r="M23" s="204"/>
      <c r="N23" s="205"/>
      <c r="O23" s="205"/>
      <c r="P23" s="205"/>
      <c r="Q23" s="205"/>
      <c r="R23" s="205">
        <v>0.6</v>
      </c>
      <c r="S23" s="217">
        <f t="shared" si="15"/>
        <v>0.6</v>
      </c>
      <c r="T23" s="54"/>
      <c r="U23" s="26"/>
      <c r="V23" s="26"/>
      <c r="X23" s="45" t="s">
        <v>22</v>
      </c>
      <c r="Y23" s="246" t="s">
        <v>179</v>
      </c>
      <c r="Z23" s="52" t="s">
        <v>46</v>
      </c>
      <c r="AA23" s="182">
        <f t="shared" si="74"/>
        <v>1</v>
      </c>
      <c r="AB23" s="206">
        <v>1</v>
      </c>
      <c r="AC23" s="2">
        <v>0</v>
      </c>
      <c r="AD23" s="207">
        <v>2</v>
      </c>
      <c r="AE23" s="53"/>
      <c r="AF23" s="204"/>
      <c r="AG23" s="205"/>
      <c r="AH23" s="205"/>
      <c r="AI23" s="205"/>
      <c r="AJ23" s="205"/>
      <c r="AK23" s="205">
        <v>0.6</v>
      </c>
      <c r="AL23" s="217">
        <f t="shared" si="67"/>
        <v>0.6</v>
      </c>
      <c r="AM23" s="196"/>
      <c r="AO23" s="45" t="s">
        <v>22</v>
      </c>
      <c r="AP23" s="51" t="s">
        <v>138</v>
      </c>
      <c r="AQ23" s="52" t="s">
        <v>46</v>
      </c>
      <c r="AR23" s="182">
        <f t="shared" si="75"/>
        <v>0</v>
      </c>
      <c r="AS23" s="206">
        <f t="shared" si="76"/>
        <v>0</v>
      </c>
      <c r="AT23" s="2">
        <f t="shared" si="77"/>
        <v>0</v>
      </c>
      <c r="AU23" s="207">
        <f t="shared" si="78"/>
        <v>0</v>
      </c>
      <c r="AV23" s="238"/>
      <c r="AW23" s="204">
        <f t="shared" si="79"/>
        <v>0</v>
      </c>
      <c r="AX23" s="205">
        <f t="shared" si="80"/>
        <v>0</v>
      </c>
      <c r="AY23" s="205">
        <f t="shared" si="81"/>
        <v>0</v>
      </c>
      <c r="AZ23" s="205">
        <f t="shared" si="82"/>
        <v>0</v>
      </c>
      <c r="BA23" s="183">
        <f t="shared" si="83"/>
        <v>0</v>
      </c>
      <c r="BB23" s="183">
        <f t="shared" si="70"/>
        <v>0</v>
      </c>
      <c r="BC23" s="217">
        <f t="shared" si="84"/>
        <v>0</v>
      </c>
      <c r="BD23" s="201"/>
      <c r="BN23" s="347" t="s">
        <v>46</v>
      </c>
      <c r="BO23" s="364">
        <f t="shared" si="85"/>
        <v>1</v>
      </c>
      <c r="BP23" s="365">
        <v>1</v>
      </c>
      <c r="BQ23" s="366">
        <v>0</v>
      </c>
      <c r="BR23" s="367">
        <v>0</v>
      </c>
      <c r="BS23" s="367">
        <v>0</v>
      </c>
      <c r="BT23" s="368">
        <f t="shared" si="14"/>
        <v>2</v>
      </c>
      <c r="BU23" s="37"/>
      <c r="BV23" s="401"/>
    </row>
    <row r="24" spans="1:74" ht="20.25" customHeight="1" outlineLevel="1" thickTop="1" thickBot="1" x14ac:dyDescent="0.3">
      <c r="A24" s="181"/>
      <c r="C24" s="45" t="s">
        <v>22</v>
      </c>
      <c r="D24" s="250" t="s">
        <v>376</v>
      </c>
      <c r="E24" s="250" t="s">
        <v>347</v>
      </c>
      <c r="F24" s="457" t="s">
        <v>396</v>
      </c>
      <c r="G24" s="52" t="s">
        <v>47</v>
      </c>
      <c r="H24" s="182">
        <f t="shared" ref="H24:H26" si="86">I24+J24</f>
        <v>6</v>
      </c>
      <c r="I24" s="206">
        <v>3</v>
      </c>
      <c r="J24" s="2">
        <v>3</v>
      </c>
      <c r="K24" s="207">
        <v>3</v>
      </c>
      <c r="L24" s="53"/>
      <c r="M24" s="204">
        <v>1.1499999999999999</v>
      </c>
      <c r="N24" s="205">
        <v>1.76</v>
      </c>
      <c r="O24" s="205">
        <v>0</v>
      </c>
      <c r="P24" s="205">
        <v>0.15</v>
      </c>
      <c r="Q24" s="205">
        <v>1.55</v>
      </c>
      <c r="R24" s="205">
        <v>0</v>
      </c>
      <c r="S24" s="217">
        <f t="shared" si="15"/>
        <v>4.6100000000000003</v>
      </c>
      <c r="T24" s="54"/>
      <c r="U24" s="26"/>
      <c r="V24" s="26"/>
      <c r="X24" s="45" t="s">
        <v>22</v>
      </c>
      <c r="Y24" s="246" t="s">
        <v>139</v>
      </c>
      <c r="Z24" s="52" t="s">
        <v>47</v>
      </c>
      <c r="AA24" s="182">
        <f t="shared" si="74"/>
        <v>6</v>
      </c>
      <c r="AB24" s="206">
        <v>3</v>
      </c>
      <c r="AC24" s="2">
        <v>3</v>
      </c>
      <c r="AD24" s="207">
        <v>3</v>
      </c>
      <c r="AE24" s="53"/>
      <c r="AF24" s="204">
        <v>1.1499999999999999</v>
      </c>
      <c r="AG24" s="205">
        <v>1.26</v>
      </c>
      <c r="AH24" s="205">
        <v>0</v>
      </c>
      <c r="AI24" s="205">
        <v>0.15</v>
      </c>
      <c r="AJ24" s="205">
        <v>0.8</v>
      </c>
      <c r="AK24" s="205">
        <v>0</v>
      </c>
      <c r="AL24" s="217">
        <f t="shared" si="67"/>
        <v>3.3600000000000003</v>
      </c>
      <c r="AM24" s="196"/>
      <c r="AO24" s="45" t="s">
        <v>22</v>
      </c>
      <c r="AP24" s="51" t="s">
        <v>139</v>
      </c>
      <c r="AQ24" s="52" t="s">
        <v>47</v>
      </c>
      <c r="AR24" s="182">
        <f t="shared" si="75"/>
        <v>0</v>
      </c>
      <c r="AS24" s="206">
        <f t="shared" si="76"/>
        <v>0</v>
      </c>
      <c r="AT24" s="2">
        <f t="shared" si="77"/>
        <v>0</v>
      </c>
      <c r="AU24" s="207">
        <f t="shared" si="78"/>
        <v>0</v>
      </c>
      <c r="AV24" s="238"/>
      <c r="AW24" s="204">
        <f t="shared" si="79"/>
        <v>0</v>
      </c>
      <c r="AX24" s="205">
        <f t="shared" si="80"/>
        <v>0.5</v>
      </c>
      <c r="AY24" s="205">
        <f t="shared" si="81"/>
        <v>0</v>
      </c>
      <c r="AZ24" s="205">
        <f t="shared" si="82"/>
        <v>0</v>
      </c>
      <c r="BA24" s="183">
        <f t="shared" si="83"/>
        <v>0.75</v>
      </c>
      <c r="BB24" s="183">
        <f t="shared" si="70"/>
        <v>0</v>
      </c>
      <c r="BC24" s="217">
        <f t="shared" si="84"/>
        <v>1.25</v>
      </c>
      <c r="BD24" s="201"/>
      <c r="BN24" s="347" t="s">
        <v>47</v>
      </c>
      <c r="BO24" s="364">
        <f t="shared" ref="BO24:BO26" si="87">BP24+BQ24</f>
        <v>7</v>
      </c>
      <c r="BP24" s="365">
        <v>4</v>
      </c>
      <c r="BQ24" s="366">
        <v>3</v>
      </c>
      <c r="BR24" s="367">
        <v>6</v>
      </c>
      <c r="BS24" s="367">
        <v>4</v>
      </c>
      <c r="BT24" s="368">
        <f t="shared" si="14"/>
        <v>-3</v>
      </c>
      <c r="BU24" s="37"/>
      <c r="BV24" s="401" t="s">
        <v>239</v>
      </c>
    </row>
    <row r="25" spans="1:74" ht="20.25" customHeight="1" outlineLevel="1" thickTop="1" thickBot="1" x14ac:dyDescent="0.3">
      <c r="A25" s="181"/>
      <c r="C25" s="45" t="s">
        <v>22</v>
      </c>
      <c r="D25" s="426" t="s">
        <v>297</v>
      </c>
      <c r="E25" s="426" t="s">
        <v>348</v>
      </c>
      <c r="F25" s="457" t="s">
        <v>397</v>
      </c>
      <c r="G25" s="26" t="s">
        <v>277</v>
      </c>
      <c r="H25" s="182">
        <f t="shared" si="86"/>
        <v>1</v>
      </c>
      <c r="I25" s="206">
        <v>1</v>
      </c>
      <c r="J25" s="2">
        <v>0</v>
      </c>
      <c r="K25" s="207">
        <v>1</v>
      </c>
      <c r="L25" s="53"/>
      <c r="M25" s="204">
        <v>0.25</v>
      </c>
      <c r="N25" s="205">
        <v>0.3</v>
      </c>
      <c r="O25" s="205">
        <v>0</v>
      </c>
      <c r="P25" s="205">
        <v>0</v>
      </c>
      <c r="Q25" s="205">
        <v>0.1</v>
      </c>
      <c r="R25" s="205">
        <v>0</v>
      </c>
      <c r="S25" s="217">
        <f t="shared" ref="S25" si="88">SUM(M25:R25)</f>
        <v>0.65</v>
      </c>
      <c r="T25" s="54"/>
      <c r="U25" s="26"/>
      <c r="V25" s="26"/>
      <c r="X25" s="45" t="s">
        <v>22</v>
      </c>
      <c r="Y25" s="426" t="s">
        <v>280</v>
      </c>
      <c r="Z25" s="427" t="s">
        <v>277</v>
      </c>
      <c r="AA25" s="182">
        <f t="shared" si="74"/>
        <v>1</v>
      </c>
      <c r="AB25" s="206">
        <v>1</v>
      </c>
      <c r="AC25" s="2">
        <v>0</v>
      </c>
      <c r="AD25" s="207">
        <v>1</v>
      </c>
      <c r="AE25" s="53"/>
      <c r="AF25" s="204">
        <v>0.25</v>
      </c>
      <c r="AG25" s="205">
        <v>0.3</v>
      </c>
      <c r="AH25" s="205">
        <v>0</v>
      </c>
      <c r="AI25" s="205">
        <v>0</v>
      </c>
      <c r="AJ25" s="205">
        <v>0.1</v>
      </c>
      <c r="AK25" s="205">
        <v>0</v>
      </c>
      <c r="AL25" s="217">
        <f t="shared" si="67"/>
        <v>0.65</v>
      </c>
      <c r="AM25" s="196"/>
      <c r="AO25" s="45" t="s">
        <v>22</v>
      </c>
      <c r="AP25" s="426" t="s">
        <v>280</v>
      </c>
      <c r="AQ25" s="427" t="s">
        <v>277</v>
      </c>
      <c r="AR25" s="182">
        <f t="shared" si="75"/>
        <v>0</v>
      </c>
      <c r="AS25" s="206">
        <f t="shared" si="76"/>
        <v>0</v>
      </c>
      <c r="AT25" s="2">
        <f t="shared" si="77"/>
        <v>0</v>
      </c>
      <c r="AU25" s="207">
        <f t="shared" si="78"/>
        <v>0</v>
      </c>
      <c r="AV25" s="238"/>
      <c r="AW25" s="204">
        <f t="shared" si="79"/>
        <v>0</v>
      </c>
      <c r="AX25" s="205">
        <f t="shared" si="80"/>
        <v>0</v>
      </c>
      <c r="AY25" s="205">
        <f t="shared" si="81"/>
        <v>0</v>
      </c>
      <c r="AZ25" s="205">
        <f t="shared" si="82"/>
        <v>0</v>
      </c>
      <c r="BA25" s="183">
        <f t="shared" si="83"/>
        <v>0</v>
      </c>
      <c r="BB25" s="183">
        <f t="shared" si="70"/>
        <v>0</v>
      </c>
      <c r="BC25" s="217">
        <f t="shared" si="84"/>
        <v>0</v>
      </c>
      <c r="BD25" s="201"/>
      <c r="BN25" s="347" t="s">
        <v>47</v>
      </c>
      <c r="BO25" s="364">
        <f t="shared" si="87"/>
        <v>7</v>
      </c>
      <c r="BP25" s="365">
        <v>4</v>
      </c>
      <c r="BQ25" s="366">
        <v>3</v>
      </c>
      <c r="BR25" s="367">
        <v>6</v>
      </c>
      <c r="BS25" s="367">
        <v>4</v>
      </c>
      <c r="BT25" s="368">
        <f t="shared" si="14"/>
        <v>-5</v>
      </c>
      <c r="BU25" s="37"/>
      <c r="BV25" s="401" t="s">
        <v>239</v>
      </c>
    </row>
    <row r="26" spans="1:74" ht="20.25" customHeight="1" outlineLevel="1" thickTop="1" thickBot="1" x14ac:dyDescent="0.3">
      <c r="A26" s="181"/>
      <c r="C26" s="45" t="s">
        <v>22</v>
      </c>
      <c r="D26" s="426" t="s">
        <v>326</v>
      </c>
      <c r="E26" s="426" t="s">
        <v>327</v>
      </c>
      <c r="F26" s="457" t="s">
        <v>398</v>
      </c>
      <c r="G26" s="26" t="s">
        <v>328</v>
      </c>
      <c r="H26" s="182">
        <f t="shared" si="86"/>
        <v>1</v>
      </c>
      <c r="I26" s="206">
        <v>1</v>
      </c>
      <c r="J26" s="2">
        <v>0</v>
      </c>
      <c r="K26" s="207">
        <v>2</v>
      </c>
      <c r="L26" s="53"/>
      <c r="M26" s="204">
        <v>0.2</v>
      </c>
      <c r="N26" s="205">
        <v>0</v>
      </c>
      <c r="O26" s="205">
        <v>0</v>
      </c>
      <c r="P26" s="205">
        <v>0</v>
      </c>
      <c r="Q26" s="205">
        <v>0.35</v>
      </c>
      <c r="R26" s="205">
        <v>0.85</v>
      </c>
      <c r="S26" s="217">
        <f t="shared" ref="S26" si="89">SUM(M26:R26)</f>
        <v>1.4</v>
      </c>
      <c r="T26" s="54"/>
      <c r="U26" s="26"/>
      <c r="V26" s="26"/>
      <c r="X26" s="45" t="s">
        <v>22</v>
      </c>
      <c r="Y26" s="426" t="s">
        <v>453</v>
      </c>
      <c r="Z26" s="427" t="s">
        <v>328</v>
      </c>
      <c r="AA26" s="182">
        <f t="shared" ref="AA26" si="90">AB26+AC26</f>
        <v>1</v>
      </c>
      <c r="AB26" s="206">
        <v>1</v>
      </c>
      <c r="AC26" s="2">
        <v>0</v>
      </c>
      <c r="AD26" s="207">
        <v>2</v>
      </c>
      <c r="AE26" s="53"/>
      <c r="AF26" s="204">
        <v>0.2</v>
      </c>
      <c r="AG26" s="205">
        <v>0</v>
      </c>
      <c r="AH26" s="205">
        <v>0</v>
      </c>
      <c r="AI26" s="205">
        <v>0</v>
      </c>
      <c r="AJ26" s="205">
        <v>0.35</v>
      </c>
      <c r="AK26" s="205">
        <v>0.85</v>
      </c>
      <c r="AL26" s="217">
        <f t="shared" ref="AL26" si="91">SUM(AF26:AK26)</f>
        <v>1.4</v>
      </c>
      <c r="AM26" s="196"/>
      <c r="AO26" s="45" t="s">
        <v>22</v>
      </c>
      <c r="AP26" s="426" t="str">
        <f>Y26</f>
        <v>University of Texas at Arlington (Benjamin Jones)</v>
      </c>
      <c r="AQ26" s="427" t="s">
        <v>328</v>
      </c>
      <c r="AR26" s="182">
        <f t="shared" ref="AR26" si="92">H26-AA26</f>
        <v>0</v>
      </c>
      <c r="AS26" s="206">
        <f t="shared" ref="AS26" si="93">I26-AB26</f>
        <v>0</v>
      </c>
      <c r="AT26" s="2">
        <f t="shared" ref="AT26" si="94">J26-AC26</f>
        <v>0</v>
      </c>
      <c r="AU26" s="207">
        <f t="shared" ref="AU26" si="95">K26-AD26</f>
        <v>0</v>
      </c>
      <c r="AV26" s="238"/>
      <c r="AW26" s="204">
        <f t="shared" ref="AW26" si="96">M26-AF26</f>
        <v>0</v>
      </c>
      <c r="AX26" s="205">
        <f t="shared" ref="AX26" si="97">N26-AG26</f>
        <v>0</v>
      </c>
      <c r="AY26" s="205">
        <f t="shared" ref="AY26" si="98">O26-AH26</f>
        <v>0</v>
      </c>
      <c r="AZ26" s="205">
        <f t="shared" ref="AZ26" si="99">P26-AI26</f>
        <v>0</v>
      </c>
      <c r="BA26" s="183">
        <f t="shared" ref="BA26" si="100">Q26-AJ26</f>
        <v>0</v>
      </c>
      <c r="BB26" s="183">
        <f t="shared" ref="BB26" si="101">R26-AK26</f>
        <v>0</v>
      </c>
      <c r="BC26" s="217">
        <f t="shared" ref="BC26" si="102">S26-AL26</f>
        <v>0</v>
      </c>
      <c r="BD26" s="201"/>
      <c r="BN26" s="347" t="s">
        <v>47</v>
      </c>
      <c r="BO26" s="364">
        <f t="shared" si="87"/>
        <v>7</v>
      </c>
      <c r="BP26" s="365">
        <v>4</v>
      </c>
      <c r="BQ26" s="366">
        <v>3</v>
      </c>
      <c r="BR26" s="367">
        <v>6</v>
      </c>
      <c r="BS26" s="367">
        <v>4</v>
      </c>
      <c r="BT26" s="368">
        <f t="shared" ref="BT26" si="103">K26-BR26</f>
        <v>-4</v>
      </c>
      <c r="BU26" s="37"/>
      <c r="BV26" s="401" t="s">
        <v>239</v>
      </c>
    </row>
    <row r="27" spans="1:74" ht="20.25" customHeight="1" outlineLevel="1" thickTop="1" thickBot="1" x14ac:dyDescent="0.3">
      <c r="A27" s="181"/>
      <c r="C27" s="45" t="s">
        <v>22</v>
      </c>
      <c r="D27" s="426" t="s">
        <v>451</v>
      </c>
      <c r="E27" s="426" t="s">
        <v>369</v>
      </c>
      <c r="F27" s="457" t="s">
        <v>422</v>
      </c>
      <c r="G27" s="26" t="s">
        <v>454</v>
      </c>
      <c r="H27" s="182">
        <f t="shared" si="0"/>
        <v>1</v>
      </c>
      <c r="I27" s="206">
        <v>1</v>
      </c>
      <c r="J27" s="2">
        <v>0</v>
      </c>
      <c r="K27" s="207">
        <v>0</v>
      </c>
      <c r="L27" s="53"/>
      <c r="M27" s="204">
        <v>0.15</v>
      </c>
      <c r="N27" s="205">
        <v>0.03</v>
      </c>
      <c r="O27" s="205">
        <v>0</v>
      </c>
      <c r="P27" s="205">
        <v>0</v>
      </c>
      <c r="Q27" s="205">
        <v>0</v>
      </c>
      <c r="R27" s="205">
        <v>0</v>
      </c>
      <c r="S27" s="217">
        <f t="shared" si="15"/>
        <v>0.18</v>
      </c>
      <c r="T27" s="54"/>
      <c r="U27" s="26"/>
      <c r="V27" s="26"/>
      <c r="X27" s="45" t="s">
        <v>22</v>
      </c>
      <c r="Y27" s="426" t="s">
        <v>452</v>
      </c>
      <c r="Z27" s="427" t="s">
        <v>454</v>
      </c>
      <c r="AA27" s="182">
        <f t="shared" si="74"/>
        <v>0</v>
      </c>
      <c r="AB27" s="206">
        <v>0</v>
      </c>
      <c r="AC27" s="2">
        <v>0</v>
      </c>
      <c r="AD27" s="207">
        <v>0</v>
      </c>
      <c r="AE27" s="53"/>
      <c r="AF27" s="204">
        <v>0.15</v>
      </c>
      <c r="AG27" s="205">
        <v>0</v>
      </c>
      <c r="AH27" s="205">
        <v>0</v>
      </c>
      <c r="AI27" s="205">
        <v>0</v>
      </c>
      <c r="AJ27" s="205">
        <v>0</v>
      </c>
      <c r="AK27" s="205">
        <v>0</v>
      </c>
      <c r="AL27" s="217">
        <f t="shared" si="67"/>
        <v>0.15</v>
      </c>
      <c r="AM27" s="196"/>
      <c r="AO27" s="45" t="s">
        <v>22</v>
      </c>
      <c r="AP27" s="426" t="str">
        <f>Y27</f>
        <v>University of Utah (Carsten Rott)</v>
      </c>
      <c r="AQ27" s="427" t="s">
        <v>454</v>
      </c>
      <c r="AR27" s="182">
        <f t="shared" si="75"/>
        <v>1</v>
      </c>
      <c r="AS27" s="206">
        <f t="shared" si="76"/>
        <v>1</v>
      </c>
      <c r="AT27" s="2">
        <f t="shared" si="77"/>
        <v>0</v>
      </c>
      <c r="AU27" s="207">
        <f t="shared" si="78"/>
        <v>0</v>
      </c>
      <c r="AV27" s="238"/>
      <c r="AW27" s="204">
        <f t="shared" si="79"/>
        <v>0</v>
      </c>
      <c r="AX27" s="205">
        <f t="shared" si="80"/>
        <v>0.03</v>
      </c>
      <c r="AY27" s="205">
        <f t="shared" si="81"/>
        <v>0</v>
      </c>
      <c r="AZ27" s="205">
        <f t="shared" si="82"/>
        <v>0</v>
      </c>
      <c r="BA27" s="183">
        <f t="shared" si="83"/>
        <v>0</v>
      </c>
      <c r="BB27" s="183">
        <f t="shared" si="70"/>
        <v>0</v>
      </c>
      <c r="BC27" s="217">
        <f t="shared" si="84"/>
        <v>0.03</v>
      </c>
      <c r="BD27" s="201"/>
      <c r="BN27" s="347" t="s">
        <v>47</v>
      </c>
      <c r="BO27" s="364">
        <f t="shared" si="85"/>
        <v>7</v>
      </c>
      <c r="BP27" s="365">
        <v>4</v>
      </c>
      <c r="BQ27" s="366">
        <v>3</v>
      </c>
      <c r="BR27" s="367">
        <v>6</v>
      </c>
      <c r="BS27" s="367">
        <v>4</v>
      </c>
      <c r="BT27" s="368">
        <f t="shared" si="14"/>
        <v>-6</v>
      </c>
      <c r="BU27" s="37"/>
      <c r="BV27" s="401" t="s">
        <v>239</v>
      </c>
    </row>
    <row r="28" spans="1:74" ht="18.75" customHeight="1" outlineLevel="1" thickTop="1" thickBot="1" x14ac:dyDescent="0.3">
      <c r="A28" s="181"/>
      <c r="C28" s="45" t="s">
        <v>22</v>
      </c>
      <c r="D28" s="250" t="s">
        <v>514</v>
      </c>
      <c r="E28" s="250" t="s">
        <v>492</v>
      </c>
      <c r="F28" s="457" t="s">
        <v>399</v>
      </c>
      <c r="G28" s="52" t="s">
        <v>48</v>
      </c>
      <c r="H28" s="182">
        <f t="shared" si="0"/>
        <v>2</v>
      </c>
      <c r="I28" s="206">
        <v>2</v>
      </c>
      <c r="J28" s="2">
        <v>0</v>
      </c>
      <c r="K28" s="207">
        <v>0</v>
      </c>
      <c r="L28" s="53"/>
      <c r="M28" s="204">
        <v>0</v>
      </c>
      <c r="N28" s="205">
        <v>0</v>
      </c>
      <c r="O28" s="205">
        <v>0</v>
      </c>
      <c r="P28" s="205">
        <v>0</v>
      </c>
      <c r="Q28" s="205">
        <v>0.1</v>
      </c>
      <c r="R28" s="205">
        <v>0.2</v>
      </c>
      <c r="S28" s="217">
        <f t="shared" si="15"/>
        <v>0.30000000000000004</v>
      </c>
      <c r="T28" s="54"/>
      <c r="U28" s="26"/>
      <c r="V28" s="26"/>
      <c r="X28" s="45" t="s">
        <v>22</v>
      </c>
      <c r="Y28" s="250" t="s">
        <v>493</v>
      </c>
      <c r="Z28" s="52" t="s">
        <v>48</v>
      </c>
      <c r="AA28" s="182">
        <f t="shared" si="74"/>
        <v>2</v>
      </c>
      <c r="AB28" s="206">
        <v>2</v>
      </c>
      <c r="AC28" s="2">
        <v>0</v>
      </c>
      <c r="AD28" s="207">
        <v>0</v>
      </c>
      <c r="AE28" s="53"/>
      <c r="AF28" s="204">
        <v>0</v>
      </c>
      <c r="AG28" s="205">
        <v>0</v>
      </c>
      <c r="AH28" s="205">
        <v>0</v>
      </c>
      <c r="AI28" s="205">
        <v>0</v>
      </c>
      <c r="AJ28" s="205">
        <v>0.1</v>
      </c>
      <c r="AK28" s="205">
        <v>0.2</v>
      </c>
      <c r="AL28" s="217">
        <f t="shared" si="67"/>
        <v>0.30000000000000004</v>
      </c>
      <c r="AM28" s="196"/>
      <c r="AO28" s="45" t="s">
        <v>22</v>
      </c>
      <c r="AP28" s="250" t="s">
        <v>493</v>
      </c>
      <c r="AQ28" s="52" t="s">
        <v>48</v>
      </c>
      <c r="AR28" s="182">
        <f t="shared" si="75"/>
        <v>0</v>
      </c>
      <c r="AS28" s="206">
        <f t="shared" si="76"/>
        <v>0</v>
      </c>
      <c r="AT28" s="2">
        <f t="shared" si="77"/>
        <v>0</v>
      </c>
      <c r="AU28" s="207">
        <f t="shared" si="78"/>
        <v>0</v>
      </c>
      <c r="AV28" s="238"/>
      <c r="AW28" s="204">
        <f t="shared" si="79"/>
        <v>0</v>
      </c>
      <c r="AX28" s="205">
        <f t="shared" si="80"/>
        <v>0</v>
      </c>
      <c r="AY28" s="205">
        <f t="shared" si="81"/>
        <v>0</v>
      </c>
      <c r="AZ28" s="205">
        <f t="shared" si="82"/>
        <v>0</v>
      </c>
      <c r="BA28" s="183">
        <f t="shared" si="83"/>
        <v>0</v>
      </c>
      <c r="BB28" s="183">
        <f t="shared" si="70"/>
        <v>0</v>
      </c>
      <c r="BC28" s="217">
        <f t="shared" si="84"/>
        <v>0</v>
      </c>
      <c r="BD28" s="201"/>
      <c r="BN28" s="347" t="s">
        <v>48</v>
      </c>
      <c r="BO28" s="364">
        <f t="shared" si="85"/>
        <v>3</v>
      </c>
      <c r="BP28" s="365">
        <v>2</v>
      </c>
      <c r="BQ28" s="366">
        <v>1</v>
      </c>
      <c r="BR28" s="367">
        <v>0</v>
      </c>
      <c r="BS28" s="367">
        <v>0</v>
      </c>
      <c r="BT28" s="368">
        <f t="shared" si="14"/>
        <v>0</v>
      </c>
      <c r="BU28" s="37"/>
      <c r="BV28" s="401"/>
    </row>
    <row r="29" spans="1:74" ht="18.75" customHeight="1" outlineLevel="1" thickTop="1" thickBot="1" x14ac:dyDescent="0.3">
      <c r="A29" s="181"/>
      <c r="C29" s="45" t="s">
        <v>22</v>
      </c>
      <c r="D29" s="51" t="s">
        <v>298</v>
      </c>
      <c r="E29" s="250" t="s">
        <v>349</v>
      </c>
      <c r="F29" s="457" t="s">
        <v>400</v>
      </c>
      <c r="G29" s="52" t="s">
        <v>49</v>
      </c>
      <c r="H29" s="182">
        <f t="shared" si="0"/>
        <v>27</v>
      </c>
      <c r="I29" s="206">
        <v>5</v>
      </c>
      <c r="J29" s="2">
        <v>22</v>
      </c>
      <c r="K29" s="207">
        <v>16</v>
      </c>
      <c r="L29" s="53"/>
      <c r="M29" s="204">
        <v>2.23</v>
      </c>
      <c r="N29" s="205">
        <v>3.45</v>
      </c>
      <c r="O29" s="205">
        <v>0</v>
      </c>
      <c r="P29" s="205">
        <v>2.1</v>
      </c>
      <c r="Q29" s="205">
        <v>2.5499999999999998</v>
      </c>
      <c r="R29" s="205">
        <v>1.75</v>
      </c>
      <c r="S29" s="217">
        <f t="shared" si="15"/>
        <v>12.079999999999998</v>
      </c>
      <c r="T29" s="54"/>
      <c r="U29" s="26"/>
      <c r="V29" s="26"/>
      <c r="X29" s="45" t="s">
        <v>22</v>
      </c>
      <c r="Y29" s="246" t="s">
        <v>180</v>
      </c>
      <c r="Z29" s="52" t="s">
        <v>49</v>
      </c>
      <c r="AA29" s="182">
        <f t="shared" si="74"/>
        <v>27</v>
      </c>
      <c r="AB29" s="206">
        <v>5</v>
      </c>
      <c r="AC29" s="2">
        <v>22</v>
      </c>
      <c r="AD29" s="207">
        <v>16</v>
      </c>
      <c r="AE29" s="53"/>
      <c r="AF29" s="204">
        <v>2.23</v>
      </c>
      <c r="AG29" s="205">
        <v>3.45</v>
      </c>
      <c r="AH29" s="205">
        <v>0</v>
      </c>
      <c r="AI29" s="205">
        <v>2.1</v>
      </c>
      <c r="AJ29" s="205">
        <v>2.5499999999999998</v>
      </c>
      <c r="AK29" s="205">
        <v>1.75</v>
      </c>
      <c r="AL29" s="217">
        <f t="shared" si="67"/>
        <v>12.079999999999998</v>
      </c>
      <c r="AM29" s="196"/>
      <c r="AO29" s="45" t="s">
        <v>22</v>
      </c>
      <c r="AP29" s="51" t="s">
        <v>140</v>
      </c>
      <c r="AQ29" s="52" t="s">
        <v>49</v>
      </c>
      <c r="AR29" s="182">
        <f t="shared" si="75"/>
        <v>0</v>
      </c>
      <c r="AS29" s="206">
        <f t="shared" si="76"/>
        <v>0</v>
      </c>
      <c r="AT29" s="2">
        <f t="shared" si="77"/>
        <v>0</v>
      </c>
      <c r="AU29" s="207">
        <f t="shared" si="78"/>
        <v>0</v>
      </c>
      <c r="AV29" s="238"/>
      <c r="AW29" s="204">
        <f t="shared" si="79"/>
        <v>0</v>
      </c>
      <c r="AX29" s="205">
        <f t="shared" si="80"/>
        <v>0</v>
      </c>
      <c r="AY29" s="205">
        <f t="shared" si="81"/>
        <v>0</v>
      </c>
      <c r="AZ29" s="205">
        <f t="shared" si="82"/>
        <v>0</v>
      </c>
      <c r="BA29" s="183">
        <f t="shared" si="83"/>
        <v>0</v>
      </c>
      <c r="BB29" s="183">
        <f t="shared" si="70"/>
        <v>0</v>
      </c>
      <c r="BC29" s="217">
        <f t="shared" si="84"/>
        <v>0</v>
      </c>
      <c r="BD29" s="201"/>
      <c r="BN29" s="353" t="s">
        <v>49</v>
      </c>
      <c r="BO29" s="370">
        <f t="shared" si="85"/>
        <v>18</v>
      </c>
      <c r="BP29" s="371">
        <v>5</v>
      </c>
      <c r="BQ29" s="372">
        <v>13</v>
      </c>
      <c r="BR29" s="373">
        <v>12</v>
      </c>
      <c r="BS29" s="373">
        <v>11</v>
      </c>
      <c r="BT29" s="397">
        <f t="shared" si="14"/>
        <v>4</v>
      </c>
      <c r="BU29" s="37"/>
      <c r="BV29" s="413" t="s">
        <v>237</v>
      </c>
    </row>
    <row r="30" spans="1:74" ht="18.75" customHeight="1" outlineLevel="1" thickTop="1" thickBot="1" x14ac:dyDescent="0.3">
      <c r="A30" s="181"/>
      <c r="C30" s="45" t="s">
        <v>22</v>
      </c>
      <c r="D30" s="426" t="s">
        <v>299</v>
      </c>
      <c r="E30" s="426" t="s">
        <v>350</v>
      </c>
      <c r="F30" s="457" t="s">
        <v>401</v>
      </c>
      <c r="G30" s="427" t="s">
        <v>266</v>
      </c>
      <c r="H30" s="212">
        <f>I30+J30</f>
        <v>1</v>
      </c>
      <c r="I30" s="213">
        <v>1</v>
      </c>
      <c r="J30" s="214">
        <v>0</v>
      </c>
      <c r="K30" s="215">
        <v>0</v>
      </c>
      <c r="L30" s="216"/>
      <c r="M30" s="204"/>
      <c r="N30" s="205">
        <v>0.05</v>
      </c>
      <c r="O30" s="205"/>
      <c r="P30" s="205"/>
      <c r="Q30" s="205">
        <v>0.05</v>
      </c>
      <c r="R30" s="205"/>
      <c r="S30" s="217">
        <f t="shared" si="15"/>
        <v>0.1</v>
      </c>
      <c r="T30" s="54"/>
      <c r="U30" s="26"/>
      <c r="V30" s="26"/>
      <c r="X30" s="45" t="s">
        <v>22</v>
      </c>
      <c r="Y30" s="426" t="s">
        <v>265</v>
      </c>
      <c r="Z30" s="26" t="s">
        <v>266</v>
      </c>
      <c r="AA30" s="212">
        <f>AB30+AC30</f>
        <v>1</v>
      </c>
      <c r="AB30" s="213">
        <v>1</v>
      </c>
      <c r="AC30" s="214">
        <v>0</v>
      </c>
      <c r="AD30" s="215">
        <v>0</v>
      </c>
      <c r="AE30" s="216"/>
      <c r="AF30" s="204"/>
      <c r="AG30" s="205">
        <v>0.05</v>
      </c>
      <c r="AH30" s="205"/>
      <c r="AI30" s="205"/>
      <c r="AJ30" s="205">
        <v>0.05</v>
      </c>
      <c r="AK30" s="205"/>
      <c r="AL30" s="217">
        <f t="shared" si="67"/>
        <v>0.1</v>
      </c>
      <c r="AM30" s="196"/>
      <c r="AO30" s="45" t="s">
        <v>22</v>
      </c>
      <c r="AP30" s="426" t="s">
        <v>265</v>
      </c>
      <c r="AQ30" s="26" t="s">
        <v>266</v>
      </c>
      <c r="AR30" s="212">
        <f t="shared" si="75"/>
        <v>0</v>
      </c>
      <c r="AS30" s="213">
        <f t="shared" si="76"/>
        <v>0</v>
      </c>
      <c r="AT30" s="214">
        <f t="shared" si="77"/>
        <v>0</v>
      </c>
      <c r="AU30" s="215">
        <f t="shared" si="78"/>
        <v>0</v>
      </c>
      <c r="AV30" s="238"/>
      <c r="AW30" s="204">
        <f t="shared" si="79"/>
        <v>0</v>
      </c>
      <c r="AX30" s="205">
        <f t="shared" si="80"/>
        <v>0</v>
      </c>
      <c r="AY30" s="205">
        <f t="shared" si="81"/>
        <v>0</v>
      </c>
      <c r="AZ30" s="205">
        <f t="shared" si="82"/>
        <v>0</v>
      </c>
      <c r="BA30" s="183">
        <f t="shared" si="83"/>
        <v>0</v>
      </c>
      <c r="BB30" s="183">
        <f t="shared" si="70"/>
        <v>0</v>
      </c>
      <c r="BC30" s="217">
        <f t="shared" si="84"/>
        <v>0</v>
      </c>
      <c r="BD30" s="201"/>
      <c r="BN30" s="353" t="s">
        <v>164</v>
      </c>
      <c r="BO30" s="354">
        <v>0</v>
      </c>
      <c r="BP30" s="355">
        <v>0</v>
      </c>
      <c r="BQ30" s="356">
        <v>0</v>
      </c>
      <c r="BR30" s="357">
        <v>0</v>
      </c>
      <c r="BS30" s="357">
        <v>2</v>
      </c>
      <c r="BT30" s="358">
        <f t="shared" si="14"/>
        <v>0</v>
      </c>
      <c r="BU30" s="37"/>
      <c r="BV30" s="402" t="s">
        <v>224</v>
      </c>
    </row>
    <row r="31" spans="1:74" ht="21.75" customHeight="1" thickTop="1" thickBot="1" x14ac:dyDescent="0.25">
      <c r="A31" s="181"/>
      <c r="C31" s="46"/>
      <c r="D31" s="441" t="s">
        <v>85</v>
      </c>
      <c r="E31" s="454"/>
      <c r="F31" s="458"/>
      <c r="G31" s="442"/>
      <c r="H31" s="208">
        <f t="shared" ref="H31:S31" si="104">SUM(H3:H30)</f>
        <v>92</v>
      </c>
      <c r="I31" s="209">
        <f t="shared" si="104"/>
        <v>47</v>
      </c>
      <c r="J31" s="210">
        <f t="shared" si="104"/>
        <v>45</v>
      </c>
      <c r="K31" s="211">
        <f t="shared" si="104"/>
        <v>63</v>
      </c>
      <c r="L31" s="57"/>
      <c r="M31" s="58">
        <f t="shared" si="104"/>
        <v>8.33</v>
      </c>
      <c r="N31" s="59">
        <f t="shared" si="104"/>
        <v>9.98</v>
      </c>
      <c r="O31" s="59">
        <f t="shared" si="104"/>
        <v>1.78</v>
      </c>
      <c r="P31" s="59">
        <f t="shared" si="104"/>
        <v>4</v>
      </c>
      <c r="Q31" s="59">
        <f t="shared" si="104"/>
        <v>9.5</v>
      </c>
      <c r="R31" s="59">
        <f t="shared" si="104"/>
        <v>4</v>
      </c>
      <c r="S31" s="237">
        <f t="shared" si="104"/>
        <v>37.589999999999996</v>
      </c>
      <c r="T31" s="54"/>
      <c r="U31" s="245">
        <f>COUNTA(U3:U30)</f>
        <v>0</v>
      </c>
      <c r="V31" s="245">
        <f>COUNTA(V3:V30)</f>
        <v>0</v>
      </c>
      <c r="X31" s="46"/>
      <c r="Y31" s="248" t="s">
        <v>85</v>
      </c>
      <c r="Z31" s="56"/>
      <c r="AA31" s="208">
        <f t="shared" ref="AA31:AL31" si="105">SUM(AA3:AA30)</f>
        <v>88</v>
      </c>
      <c r="AB31" s="209">
        <f t="shared" si="105"/>
        <v>45</v>
      </c>
      <c r="AC31" s="210">
        <f t="shared" si="105"/>
        <v>43</v>
      </c>
      <c r="AD31" s="211">
        <f t="shared" si="105"/>
        <v>58</v>
      </c>
      <c r="AE31" s="57">
        <f t="shared" si="105"/>
        <v>0</v>
      </c>
      <c r="AF31" s="58">
        <f t="shared" si="105"/>
        <v>8.69</v>
      </c>
      <c r="AG31" s="59">
        <f t="shared" si="105"/>
        <v>10.43</v>
      </c>
      <c r="AH31" s="59">
        <f t="shared" si="105"/>
        <v>1.78</v>
      </c>
      <c r="AI31" s="59">
        <f t="shared" si="105"/>
        <v>3.9</v>
      </c>
      <c r="AJ31" s="59">
        <f t="shared" si="105"/>
        <v>8.8000000000000007</v>
      </c>
      <c r="AK31" s="59">
        <f t="shared" si="105"/>
        <v>4.0999999999999996</v>
      </c>
      <c r="AL31" s="237">
        <f t="shared" si="105"/>
        <v>37.699999999999996</v>
      </c>
      <c r="AM31" s="196"/>
      <c r="AO31" s="46"/>
      <c r="AP31" s="55" t="s">
        <v>85</v>
      </c>
      <c r="AQ31" s="56"/>
      <c r="AR31" s="208">
        <f t="shared" si="75"/>
        <v>4</v>
      </c>
      <c r="AS31" s="209">
        <f t="shared" si="76"/>
        <v>2</v>
      </c>
      <c r="AT31" s="210">
        <f t="shared" si="77"/>
        <v>2</v>
      </c>
      <c r="AU31" s="211">
        <f t="shared" si="78"/>
        <v>5</v>
      </c>
      <c r="AV31" s="239"/>
      <c r="AW31" s="240">
        <f t="shared" si="79"/>
        <v>-0.35999999999999943</v>
      </c>
      <c r="AX31" s="241">
        <f t="shared" si="80"/>
        <v>-0.44999999999999929</v>
      </c>
      <c r="AY31" s="241">
        <f t="shared" si="81"/>
        <v>0</v>
      </c>
      <c r="AZ31" s="241">
        <f t="shared" si="82"/>
        <v>0.10000000000000009</v>
      </c>
      <c r="BA31" s="242">
        <f t="shared" si="83"/>
        <v>0.69999999999999929</v>
      </c>
      <c r="BB31" s="242">
        <f t="shared" si="70"/>
        <v>-9.9999999999999645E-2</v>
      </c>
      <c r="BC31" s="237">
        <f t="shared" si="84"/>
        <v>-0.10999999999999943</v>
      </c>
      <c r="BD31" s="201"/>
      <c r="BN31" s="251" t="s">
        <v>218</v>
      </c>
      <c r="BO31" s="208">
        <f>SUM(BO3:BO29)</f>
        <v>126</v>
      </c>
      <c r="BP31" s="209">
        <f>SUM(BP3:BP29)</f>
        <v>61</v>
      </c>
      <c r="BQ31" s="210">
        <f>SUM(BQ3:BQ29)</f>
        <v>65</v>
      </c>
      <c r="BR31" s="338">
        <f>SUM(BR3:BR29)</f>
        <v>53</v>
      </c>
      <c r="BS31" s="338">
        <f>SUM(BS3:BS29)</f>
        <v>51</v>
      </c>
      <c r="BT31" s="339">
        <f t="shared" si="14"/>
        <v>10</v>
      </c>
      <c r="BU31" s="400"/>
      <c r="BV31" s="400"/>
    </row>
    <row r="32" spans="1:74" ht="18.75" customHeight="1" outlineLevel="1" thickTop="1" thickBot="1" x14ac:dyDescent="0.25">
      <c r="A32" s="181"/>
      <c r="C32" s="45" t="s">
        <v>24</v>
      </c>
      <c r="D32" s="426" t="s">
        <v>300</v>
      </c>
      <c r="E32" s="426" t="s">
        <v>351</v>
      </c>
      <c r="F32" s="457" t="s">
        <v>402</v>
      </c>
      <c r="G32" s="26" t="s">
        <v>24</v>
      </c>
      <c r="H32" s="212">
        <f t="shared" ref="H32:H51" si="106">I32+J32</f>
        <v>9</v>
      </c>
      <c r="I32" s="213">
        <v>6</v>
      </c>
      <c r="J32" s="214">
        <v>3</v>
      </c>
      <c r="K32" s="215">
        <v>10</v>
      </c>
      <c r="L32" s="216"/>
      <c r="M32" s="204">
        <v>0.95000000000000007</v>
      </c>
      <c r="N32" s="205">
        <v>0.82000000000000006</v>
      </c>
      <c r="O32" s="205">
        <v>1.35</v>
      </c>
      <c r="P32" s="205">
        <v>0</v>
      </c>
      <c r="Q32" s="205">
        <v>0.2</v>
      </c>
      <c r="R32" s="205">
        <v>0</v>
      </c>
      <c r="S32" s="217">
        <f>SUM(M32:R32)</f>
        <v>3.3200000000000003</v>
      </c>
      <c r="T32" s="54"/>
      <c r="U32" s="26"/>
      <c r="V32" s="26"/>
      <c r="X32" s="45" t="s">
        <v>24</v>
      </c>
      <c r="Y32" s="246" t="s">
        <v>181</v>
      </c>
      <c r="Z32" s="52" t="s">
        <v>24</v>
      </c>
      <c r="AA32" s="212">
        <f t="shared" ref="AA32:AA49" si="107">AB32+AC32</f>
        <v>9</v>
      </c>
      <c r="AB32" s="213">
        <v>6</v>
      </c>
      <c r="AC32" s="214">
        <v>3</v>
      </c>
      <c r="AD32" s="215">
        <v>10</v>
      </c>
      <c r="AE32" s="216"/>
      <c r="AF32" s="204">
        <v>0.95000000000000007</v>
      </c>
      <c r="AG32" s="205">
        <v>0.82000000000000006</v>
      </c>
      <c r="AH32" s="205">
        <v>1.35</v>
      </c>
      <c r="AI32" s="205">
        <v>0</v>
      </c>
      <c r="AJ32" s="205">
        <v>0.2</v>
      </c>
      <c r="AK32" s="205">
        <v>0</v>
      </c>
      <c r="AL32" s="217">
        <f>SUM(AF32:AK32)</f>
        <v>3.3200000000000003</v>
      </c>
      <c r="AM32" s="196"/>
      <c r="AO32" s="45" t="s">
        <v>24</v>
      </c>
      <c r="AP32" s="51" t="s">
        <v>141</v>
      </c>
      <c r="AQ32" s="52" t="s">
        <v>24</v>
      </c>
      <c r="AR32" s="212">
        <f t="shared" si="75"/>
        <v>0</v>
      </c>
      <c r="AS32" s="213">
        <f t="shared" si="76"/>
        <v>0</v>
      </c>
      <c r="AT32" s="214">
        <f t="shared" si="77"/>
        <v>0</v>
      </c>
      <c r="AU32" s="215">
        <f t="shared" si="78"/>
        <v>0</v>
      </c>
      <c r="AV32" s="238"/>
      <c r="AW32" s="204">
        <f t="shared" si="79"/>
        <v>0</v>
      </c>
      <c r="AX32" s="205">
        <f t="shared" si="80"/>
        <v>0</v>
      </c>
      <c r="AY32" s="205">
        <f t="shared" si="81"/>
        <v>0</v>
      </c>
      <c r="AZ32" s="205">
        <f t="shared" si="82"/>
        <v>0</v>
      </c>
      <c r="BA32" s="183">
        <f t="shared" si="83"/>
        <v>0</v>
      </c>
      <c r="BB32" s="183">
        <f t="shared" si="70"/>
        <v>0</v>
      </c>
      <c r="BC32" s="217">
        <f t="shared" si="84"/>
        <v>0</v>
      </c>
      <c r="BD32" s="201"/>
      <c r="BN32" s="341" t="s">
        <v>24</v>
      </c>
      <c r="BO32" s="342">
        <f t="shared" ref="BO32:BO47" si="108">BP32+BQ32</f>
        <v>8</v>
      </c>
      <c r="BP32" s="343">
        <v>6</v>
      </c>
      <c r="BQ32" s="344">
        <v>2</v>
      </c>
      <c r="BR32" s="345">
        <v>6</v>
      </c>
      <c r="BS32" s="345">
        <v>9</v>
      </c>
      <c r="BT32" s="398">
        <f t="shared" si="14"/>
        <v>4</v>
      </c>
      <c r="BU32" s="471" t="s">
        <v>228</v>
      </c>
      <c r="BV32" s="405" t="s">
        <v>233</v>
      </c>
    </row>
    <row r="33" spans="1:75" ht="18.75" customHeight="1" outlineLevel="1" thickTop="1" thickBot="1" x14ac:dyDescent="0.25">
      <c r="A33" s="181"/>
      <c r="C33" s="45" t="s">
        <v>23</v>
      </c>
      <c r="D33" s="187" t="s">
        <v>438</v>
      </c>
      <c r="E33" s="187" t="s">
        <v>439</v>
      </c>
      <c r="F33" s="457" t="s">
        <v>441</v>
      </c>
      <c r="G33" s="26" t="s">
        <v>440</v>
      </c>
      <c r="H33" s="212">
        <f t="shared" ref="H33" si="109">I33+J33</f>
        <v>12</v>
      </c>
      <c r="I33" s="213">
        <v>2</v>
      </c>
      <c r="J33" s="214">
        <v>10</v>
      </c>
      <c r="K33" s="215">
        <v>6</v>
      </c>
      <c r="L33" s="216"/>
      <c r="M33" s="204">
        <v>0.4</v>
      </c>
      <c r="N33" s="205">
        <v>2.1</v>
      </c>
      <c r="O33" s="205">
        <v>0.15</v>
      </c>
      <c r="P33" s="205">
        <v>0.55000000000000004</v>
      </c>
      <c r="Q33" s="205">
        <v>0.45</v>
      </c>
      <c r="R33" s="205">
        <v>0</v>
      </c>
      <c r="S33" s="217">
        <f t="shared" ref="S33" si="110">SUM(M33:R33)</f>
        <v>3.6500000000000004</v>
      </c>
      <c r="T33" s="54"/>
      <c r="U33" s="26"/>
      <c r="V33" s="26"/>
      <c r="X33" s="45"/>
      <c r="Y33" s="246" t="str">
        <f>D33</f>
        <v>Karlsruhe Institute of Technology</v>
      </c>
      <c r="Z33" s="244" t="s">
        <v>440</v>
      </c>
      <c r="AA33" s="212">
        <f t="shared" si="107"/>
        <v>11</v>
      </c>
      <c r="AB33" s="213">
        <v>2</v>
      </c>
      <c r="AC33" s="214">
        <v>9</v>
      </c>
      <c r="AD33" s="215">
        <v>5</v>
      </c>
      <c r="AE33" s="216"/>
      <c r="AF33" s="204">
        <v>0.2</v>
      </c>
      <c r="AG33" s="205">
        <v>2.1</v>
      </c>
      <c r="AH33" s="205">
        <v>0.15</v>
      </c>
      <c r="AI33" s="205">
        <v>0.35</v>
      </c>
      <c r="AJ33" s="205">
        <v>0.45</v>
      </c>
      <c r="AK33" s="205">
        <v>0</v>
      </c>
      <c r="AL33" s="217">
        <f t="shared" ref="AL33" si="111">SUM(AF33:AK33)</f>
        <v>3.2500000000000004</v>
      </c>
      <c r="AM33" s="196"/>
      <c r="AO33" s="45" t="s">
        <v>23</v>
      </c>
      <c r="AP33" s="246" t="str">
        <f>D33</f>
        <v>Karlsruhe Institute of Technology</v>
      </c>
      <c r="AQ33" s="244" t="s">
        <v>440</v>
      </c>
      <c r="AR33" s="212">
        <f t="shared" ref="AR33" si="112">H33-AA33</f>
        <v>1</v>
      </c>
      <c r="AS33" s="213">
        <f t="shared" ref="AS33" si="113">I33-AB33</f>
        <v>0</v>
      </c>
      <c r="AT33" s="214">
        <f t="shared" ref="AT33" si="114">J33-AC33</f>
        <v>1</v>
      </c>
      <c r="AU33" s="215">
        <f t="shared" ref="AU33" si="115">K33-AD33</f>
        <v>1</v>
      </c>
      <c r="AV33" s="238"/>
      <c r="AW33" s="204">
        <f t="shared" ref="AW33" si="116">M33-AF33</f>
        <v>0.2</v>
      </c>
      <c r="AX33" s="205">
        <f t="shared" ref="AX33" si="117">N33-AG33</f>
        <v>0</v>
      </c>
      <c r="AY33" s="205">
        <f t="shared" si="81"/>
        <v>0</v>
      </c>
      <c r="AZ33" s="205">
        <f t="shared" ref="AZ33" si="118">P33-AI33</f>
        <v>0.20000000000000007</v>
      </c>
      <c r="BA33" s="183">
        <f t="shared" ref="BA33" si="119">Q33-AJ33</f>
        <v>0</v>
      </c>
      <c r="BB33" s="183">
        <f t="shared" ref="BB33" si="120">R33-AK33</f>
        <v>0</v>
      </c>
      <c r="BC33" s="217">
        <f t="shared" ref="BC33" si="121">S33-AL33</f>
        <v>0.39999999999999991</v>
      </c>
      <c r="BD33" s="201"/>
      <c r="BN33" s="395" t="s">
        <v>50</v>
      </c>
      <c r="BO33" s="348">
        <f t="shared" ref="BO33" si="122">BP33+BQ33</f>
        <v>3</v>
      </c>
      <c r="BP33" s="349">
        <v>1</v>
      </c>
      <c r="BQ33" s="350">
        <v>2</v>
      </c>
      <c r="BR33" s="351">
        <v>12</v>
      </c>
      <c r="BS33" s="351">
        <v>11</v>
      </c>
      <c r="BT33" s="352">
        <f t="shared" ref="BT33" si="123">K33-BR33</f>
        <v>-6</v>
      </c>
      <c r="BU33" s="472"/>
      <c r="BV33" s="395"/>
    </row>
    <row r="34" spans="1:75" ht="18.75" customHeight="1" outlineLevel="1" thickTop="1" thickBot="1" x14ac:dyDescent="0.25">
      <c r="A34" s="181"/>
      <c r="C34" s="45" t="s">
        <v>23</v>
      </c>
      <c r="D34" s="187" t="s">
        <v>301</v>
      </c>
      <c r="E34" s="187" t="s">
        <v>352</v>
      </c>
      <c r="F34" s="457" t="s">
        <v>403</v>
      </c>
      <c r="G34" s="26" t="s">
        <v>50</v>
      </c>
      <c r="H34" s="212">
        <f t="shared" si="106"/>
        <v>2</v>
      </c>
      <c r="I34" s="213">
        <v>1</v>
      </c>
      <c r="J34" s="214">
        <v>1</v>
      </c>
      <c r="K34" s="215">
        <v>10</v>
      </c>
      <c r="L34" s="216"/>
      <c r="M34" s="204">
        <v>0.62</v>
      </c>
      <c r="N34" s="205">
        <v>0.42</v>
      </c>
      <c r="O34" s="205">
        <v>0.05</v>
      </c>
      <c r="P34" s="205">
        <v>0.5</v>
      </c>
      <c r="Q34" s="205">
        <v>0.6</v>
      </c>
      <c r="R34" s="205">
        <v>0.3</v>
      </c>
      <c r="S34" s="217">
        <f t="shared" ref="S34:S57" si="124">SUM(M34:R34)</f>
        <v>2.4899999999999998</v>
      </c>
      <c r="T34" s="54"/>
      <c r="U34" s="26"/>
      <c r="V34" s="26"/>
      <c r="X34" s="45" t="s">
        <v>23</v>
      </c>
      <c r="Y34" s="246" t="s">
        <v>182</v>
      </c>
      <c r="Z34" s="52" t="s">
        <v>50</v>
      </c>
      <c r="AA34" s="212">
        <f t="shared" si="107"/>
        <v>1</v>
      </c>
      <c r="AB34" s="213">
        <v>1</v>
      </c>
      <c r="AC34" s="214">
        <v>0</v>
      </c>
      <c r="AD34" s="215">
        <v>10</v>
      </c>
      <c r="AE34" s="216"/>
      <c r="AF34" s="204">
        <v>0.5</v>
      </c>
      <c r="AG34" s="205">
        <v>0.62</v>
      </c>
      <c r="AH34" s="205">
        <v>0.1</v>
      </c>
      <c r="AI34" s="205">
        <v>0.5</v>
      </c>
      <c r="AJ34" s="205">
        <v>0.7</v>
      </c>
      <c r="AK34" s="205">
        <v>0.2</v>
      </c>
      <c r="AL34" s="217">
        <f t="shared" ref="AL34:AL36" si="125">SUM(AF34:AK34)</f>
        <v>2.62</v>
      </c>
      <c r="AM34" s="196"/>
      <c r="AO34" s="45" t="s">
        <v>23</v>
      </c>
      <c r="AP34" s="51" t="s">
        <v>142</v>
      </c>
      <c r="AQ34" s="52" t="s">
        <v>50</v>
      </c>
      <c r="AR34" s="212">
        <f t="shared" si="75"/>
        <v>1</v>
      </c>
      <c r="AS34" s="213">
        <f t="shared" si="76"/>
        <v>0</v>
      </c>
      <c r="AT34" s="214">
        <f t="shared" si="77"/>
        <v>1</v>
      </c>
      <c r="AU34" s="215">
        <f t="shared" si="78"/>
        <v>0</v>
      </c>
      <c r="AV34" s="238"/>
      <c r="AW34" s="204">
        <f t="shared" si="79"/>
        <v>0.12</v>
      </c>
      <c r="AX34" s="205">
        <f t="shared" si="80"/>
        <v>-0.2</v>
      </c>
      <c r="AY34" s="205">
        <f t="shared" si="81"/>
        <v>-0.05</v>
      </c>
      <c r="AZ34" s="205">
        <f t="shared" si="82"/>
        <v>0</v>
      </c>
      <c r="BA34" s="183">
        <f t="shared" si="83"/>
        <v>-9.9999999999999978E-2</v>
      </c>
      <c r="BB34" s="183">
        <f t="shared" si="70"/>
        <v>9.9999999999999978E-2</v>
      </c>
      <c r="BC34" s="217">
        <f t="shared" si="84"/>
        <v>-0.13000000000000034</v>
      </c>
      <c r="BD34" s="201"/>
      <c r="BN34" s="395" t="s">
        <v>50</v>
      </c>
      <c r="BO34" s="348">
        <f t="shared" si="108"/>
        <v>3</v>
      </c>
      <c r="BP34" s="349">
        <v>1</v>
      </c>
      <c r="BQ34" s="350">
        <v>2</v>
      </c>
      <c r="BR34" s="351">
        <v>12</v>
      </c>
      <c r="BS34" s="351">
        <v>11</v>
      </c>
      <c r="BT34" s="352">
        <f t="shared" si="14"/>
        <v>-2</v>
      </c>
      <c r="BU34" s="472"/>
      <c r="BV34" s="395"/>
    </row>
    <row r="35" spans="1:75" ht="18.75" customHeight="1" outlineLevel="1" thickTop="1" thickBot="1" x14ac:dyDescent="0.25">
      <c r="A35" s="181"/>
      <c r="C35" s="45" t="s">
        <v>23</v>
      </c>
      <c r="D35" s="187" t="s">
        <v>302</v>
      </c>
      <c r="E35" s="187" t="s">
        <v>353</v>
      </c>
      <c r="F35" s="457" t="s">
        <v>404</v>
      </c>
      <c r="G35" s="26" t="s">
        <v>51</v>
      </c>
      <c r="H35" s="212">
        <f t="shared" si="106"/>
        <v>2</v>
      </c>
      <c r="I35" s="213">
        <v>1</v>
      </c>
      <c r="J35" s="214">
        <v>1</v>
      </c>
      <c r="K35" s="215">
        <v>5</v>
      </c>
      <c r="L35" s="216"/>
      <c r="M35" s="204">
        <v>0</v>
      </c>
      <c r="N35" s="205">
        <v>1.03</v>
      </c>
      <c r="O35" s="205">
        <v>0</v>
      </c>
      <c r="P35" s="205">
        <v>0.3</v>
      </c>
      <c r="Q35" s="205">
        <v>0.5</v>
      </c>
      <c r="R35" s="205">
        <v>0</v>
      </c>
      <c r="S35" s="217">
        <f t="shared" si="124"/>
        <v>1.83</v>
      </c>
      <c r="T35" s="54"/>
      <c r="U35" s="26"/>
      <c r="V35" s="26"/>
      <c r="X35" s="45" t="s">
        <v>23</v>
      </c>
      <c r="Y35" s="246" t="s">
        <v>183</v>
      </c>
      <c r="Z35" s="52" t="s">
        <v>51</v>
      </c>
      <c r="AA35" s="212">
        <f t="shared" si="107"/>
        <v>2</v>
      </c>
      <c r="AB35" s="213">
        <v>1</v>
      </c>
      <c r="AC35" s="214">
        <v>1</v>
      </c>
      <c r="AD35" s="215">
        <v>5</v>
      </c>
      <c r="AE35" s="216"/>
      <c r="AF35" s="204">
        <v>0</v>
      </c>
      <c r="AG35" s="205">
        <v>0.73</v>
      </c>
      <c r="AH35" s="205">
        <v>0</v>
      </c>
      <c r="AI35" s="205">
        <v>0.3</v>
      </c>
      <c r="AJ35" s="205">
        <v>0.8</v>
      </c>
      <c r="AK35" s="205">
        <v>0</v>
      </c>
      <c r="AL35" s="217">
        <f t="shared" si="125"/>
        <v>1.83</v>
      </c>
      <c r="AM35" s="196"/>
      <c r="AO35" s="45" t="s">
        <v>23</v>
      </c>
      <c r="AP35" s="51" t="s">
        <v>143</v>
      </c>
      <c r="AQ35" s="52" t="s">
        <v>51</v>
      </c>
      <c r="AR35" s="212">
        <f t="shared" si="75"/>
        <v>0</v>
      </c>
      <c r="AS35" s="213">
        <f t="shared" si="76"/>
        <v>0</v>
      </c>
      <c r="AT35" s="214">
        <f t="shared" si="77"/>
        <v>0</v>
      </c>
      <c r="AU35" s="215">
        <f t="shared" si="78"/>
        <v>0</v>
      </c>
      <c r="AV35" s="238"/>
      <c r="AW35" s="204">
        <f t="shared" si="79"/>
        <v>0</v>
      </c>
      <c r="AX35" s="205">
        <f t="shared" si="80"/>
        <v>0.30000000000000004</v>
      </c>
      <c r="AY35" s="205">
        <f t="shared" si="81"/>
        <v>0</v>
      </c>
      <c r="AZ35" s="205">
        <f t="shared" si="82"/>
        <v>0</v>
      </c>
      <c r="BA35" s="183">
        <f t="shared" si="83"/>
        <v>-0.30000000000000004</v>
      </c>
      <c r="BB35" s="183">
        <f t="shared" si="70"/>
        <v>0</v>
      </c>
      <c r="BC35" s="217">
        <f t="shared" si="84"/>
        <v>0</v>
      </c>
      <c r="BD35" s="201"/>
      <c r="BN35" s="395" t="s">
        <v>51</v>
      </c>
      <c r="BO35" s="348">
        <f t="shared" si="108"/>
        <v>1</v>
      </c>
      <c r="BP35" s="349">
        <v>1</v>
      </c>
      <c r="BQ35" s="350">
        <v>0</v>
      </c>
      <c r="BR35" s="351">
        <v>4</v>
      </c>
      <c r="BS35" s="351">
        <v>4</v>
      </c>
      <c r="BT35" s="352">
        <f t="shared" si="14"/>
        <v>1</v>
      </c>
      <c r="BU35" s="472"/>
      <c r="BV35" s="395"/>
    </row>
    <row r="36" spans="1:75" ht="18.75" customHeight="1" outlineLevel="1" thickTop="1" thickBot="1" x14ac:dyDescent="0.25">
      <c r="A36" s="181"/>
      <c r="C36" s="45" t="s">
        <v>23</v>
      </c>
      <c r="D36" s="187" t="s">
        <v>303</v>
      </c>
      <c r="E36" s="187" t="s">
        <v>354</v>
      </c>
      <c r="F36" s="457" t="s">
        <v>405</v>
      </c>
      <c r="G36" s="26" t="s">
        <v>52</v>
      </c>
      <c r="H36" s="212">
        <f t="shared" si="106"/>
        <v>2</v>
      </c>
      <c r="I36" s="213">
        <v>1</v>
      </c>
      <c r="J36" s="214">
        <v>1</v>
      </c>
      <c r="K36" s="215">
        <v>7</v>
      </c>
      <c r="L36" s="216"/>
      <c r="M36" s="204">
        <v>0.5</v>
      </c>
      <c r="N36" s="205">
        <v>0.65</v>
      </c>
      <c r="O36" s="205">
        <v>0</v>
      </c>
      <c r="P36" s="205">
        <v>0</v>
      </c>
      <c r="Q36" s="205">
        <v>0.2</v>
      </c>
      <c r="R36" s="205">
        <v>0</v>
      </c>
      <c r="S36" s="217">
        <f t="shared" si="124"/>
        <v>1.3499999999999999</v>
      </c>
      <c r="T36" s="54"/>
      <c r="U36" s="26"/>
      <c r="V36" s="26"/>
      <c r="X36" s="45" t="s">
        <v>23</v>
      </c>
      <c r="Y36" s="246" t="s">
        <v>184</v>
      </c>
      <c r="Z36" s="52" t="s">
        <v>52</v>
      </c>
      <c r="AA36" s="212">
        <f t="shared" si="107"/>
        <v>2</v>
      </c>
      <c r="AB36" s="213">
        <v>1</v>
      </c>
      <c r="AC36" s="214">
        <v>1</v>
      </c>
      <c r="AD36" s="215">
        <v>8</v>
      </c>
      <c r="AE36" s="216"/>
      <c r="AF36" s="204">
        <v>0.5</v>
      </c>
      <c r="AG36" s="205">
        <v>0.7</v>
      </c>
      <c r="AH36" s="205">
        <v>0</v>
      </c>
      <c r="AI36" s="205">
        <v>0</v>
      </c>
      <c r="AJ36" s="205">
        <v>0.2</v>
      </c>
      <c r="AK36" s="205">
        <v>0</v>
      </c>
      <c r="AL36" s="217">
        <f t="shared" si="125"/>
        <v>1.4</v>
      </c>
      <c r="AM36" s="196"/>
      <c r="AO36" s="45" t="s">
        <v>23</v>
      </c>
      <c r="AP36" s="51" t="s">
        <v>144</v>
      </c>
      <c r="AQ36" s="52" t="s">
        <v>52</v>
      </c>
      <c r="AR36" s="212">
        <f t="shared" si="75"/>
        <v>0</v>
      </c>
      <c r="AS36" s="213">
        <f t="shared" si="76"/>
        <v>0</v>
      </c>
      <c r="AT36" s="214">
        <f t="shared" si="77"/>
        <v>0</v>
      </c>
      <c r="AU36" s="215">
        <f t="shared" si="78"/>
        <v>-1</v>
      </c>
      <c r="AV36" s="238"/>
      <c r="AW36" s="204">
        <f t="shared" si="79"/>
        <v>0</v>
      </c>
      <c r="AX36" s="205">
        <f t="shared" si="80"/>
        <v>-4.9999999999999933E-2</v>
      </c>
      <c r="AY36" s="205">
        <f t="shared" si="81"/>
        <v>0</v>
      </c>
      <c r="AZ36" s="205">
        <f t="shared" si="82"/>
        <v>0</v>
      </c>
      <c r="BA36" s="183">
        <f t="shared" si="83"/>
        <v>0</v>
      </c>
      <c r="BB36" s="183">
        <f t="shared" si="70"/>
        <v>0</v>
      </c>
      <c r="BC36" s="217">
        <f t="shared" si="84"/>
        <v>-5.0000000000000044E-2</v>
      </c>
      <c r="BD36" s="201"/>
      <c r="BN36" s="395" t="s">
        <v>52</v>
      </c>
      <c r="BO36" s="348">
        <f t="shared" si="108"/>
        <v>1</v>
      </c>
      <c r="BP36" s="349">
        <v>1</v>
      </c>
      <c r="BQ36" s="350">
        <v>0</v>
      </c>
      <c r="BR36" s="351">
        <v>7</v>
      </c>
      <c r="BS36" s="351">
        <v>6</v>
      </c>
      <c r="BT36" s="352">
        <f t="shared" si="14"/>
        <v>0</v>
      </c>
      <c r="BU36" s="472"/>
      <c r="BV36" s="395"/>
    </row>
    <row r="37" spans="1:75" ht="18.75" customHeight="1" outlineLevel="1" thickTop="1" thickBot="1" x14ac:dyDescent="0.25">
      <c r="A37" s="181"/>
      <c r="C37" s="45" t="s">
        <v>23</v>
      </c>
      <c r="D37" s="187" t="s">
        <v>304</v>
      </c>
      <c r="E37" s="187" t="s">
        <v>355</v>
      </c>
      <c r="F37" s="457" t="s">
        <v>406</v>
      </c>
      <c r="G37" s="26" t="s">
        <v>284</v>
      </c>
      <c r="H37" s="212">
        <f t="shared" ref="H37" si="126">I37+J37</f>
        <v>2</v>
      </c>
      <c r="I37" s="213">
        <v>1</v>
      </c>
      <c r="J37" s="214">
        <v>1</v>
      </c>
      <c r="K37" s="215">
        <v>6</v>
      </c>
      <c r="L37" s="216"/>
      <c r="M37" s="204">
        <v>0.5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17">
        <f t="shared" ref="S37" si="127">SUM(M37:R37)</f>
        <v>0.5</v>
      </c>
      <c r="T37" s="54"/>
      <c r="U37" s="26"/>
      <c r="V37" s="26"/>
      <c r="X37" s="45" t="s">
        <v>23</v>
      </c>
      <c r="Y37" s="426" t="s">
        <v>424</v>
      </c>
      <c r="Z37" s="427" t="s">
        <v>284</v>
      </c>
      <c r="AA37" s="212">
        <f t="shared" si="107"/>
        <v>2</v>
      </c>
      <c r="AB37" s="213">
        <v>1</v>
      </c>
      <c r="AC37" s="214">
        <v>1</v>
      </c>
      <c r="AD37" s="215">
        <v>6</v>
      </c>
      <c r="AE37" s="216"/>
      <c r="AF37" s="204">
        <v>0.5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17">
        <f t="shared" ref="AL37" si="128">SUM(AF37:AK37)</f>
        <v>0.5</v>
      </c>
      <c r="AM37" s="196"/>
      <c r="AO37" s="45" t="s">
        <v>23</v>
      </c>
      <c r="AP37" s="426" t="s">
        <v>424</v>
      </c>
      <c r="AQ37" s="427" t="s">
        <v>284</v>
      </c>
      <c r="AR37" s="212">
        <f t="shared" si="75"/>
        <v>0</v>
      </c>
      <c r="AS37" s="213">
        <f t="shared" si="76"/>
        <v>0</v>
      </c>
      <c r="AT37" s="214">
        <f t="shared" si="77"/>
        <v>0</v>
      </c>
      <c r="AU37" s="215">
        <f t="shared" si="78"/>
        <v>0</v>
      </c>
      <c r="AV37" s="238"/>
      <c r="AW37" s="204">
        <f t="shared" si="79"/>
        <v>0</v>
      </c>
      <c r="AX37" s="205">
        <f t="shared" si="80"/>
        <v>0</v>
      </c>
      <c r="AY37" s="205">
        <f t="shared" si="81"/>
        <v>0</v>
      </c>
      <c r="AZ37" s="205">
        <f t="shared" si="82"/>
        <v>0</v>
      </c>
      <c r="BA37" s="183">
        <f t="shared" si="83"/>
        <v>0</v>
      </c>
      <c r="BB37" s="183">
        <f t="shared" si="70"/>
        <v>0</v>
      </c>
      <c r="BC37" s="217">
        <f t="shared" si="84"/>
        <v>0</v>
      </c>
      <c r="BD37" s="201"/>
      <c r="BN37" s="395" t="s">
        <v>52</v>
      </c>
      <c r="BO37" s="348">
        <f t="shared" ref="BO37" si="129">BP37+BQ37</f>
        <v>1</v>
      </c>
      <c r="BP37" s="349">
        <v>1</v>
      </c>
      <c r="BQ37" s="350">
        <v>0</v>
      </c>
      <c r="BR37" s="351">
        <v>7</v>
      </c>
      <c r="BS37" s="351">
        <v>6</v>
      </c>
      <c r="BT37" s="352">
        <f t="shared" si="14"/>
        <v>-1</v>
      </c>
      <c r="BU37" s="472"/>
      <c r="BV37" s="395"/>
    </row>
    <row r="38" spans="1:75" ht="18.75" customHeight="1" outlineLevel="1" thickTop="1" thickBot="1" x14ac:dyDescent="0.25">
      <c r="A38" s="181"/>
      <c r="C38" s="45" t="s">
        <v>23</v>
      </c>
      <c r="D38" s="187" t="s">
        <v>305</v>
      </c>
      <c r="E38" s="187" t="s">
        <v>356</v>
      </c>
      <c r="F38" s="457" t="s">
        <v>407</v>
      </c>
      <c r="G38" s="26" t="s">
        <v>53</v>
      </c>
      <c r="H38" s="212">
        <f t="shared" si="106"/>
        <v>2</v>
      </c>
      <c r="I38" s="213">
        <v>1</v>
      </c>
      <c r="J38" s="214">
        <v>1</v>
      </c>
      <c r="K38" s="215">
        <v>5</v>
      </c>
      <c r="L38" s="216"/>
      <c r="M38" s="204"/>
      <c r="N38" s="205">
        <v>0.93</v>
      </c>
      <c r="O38" s="205"/>
      <c r="P38" s="205"/>
      <c r="Q38" s="205">
        <v>0.4</v>
      </c>
      <c r="R38" s="205">
        <v>0.2</v>
      </c>
      <c r="S38" s="217">
        <f t="shared" si="124"/>
        <v>1.53</v>
      </c>
      <c r="T38" s="54"/>
      <c r="U38" s="26"/>
      <c r="V38" s="26"/>
      <c r="X38" s="45" t="s">
        <v>23</v>
      </c>
      <c r="Y38" s="246" t="s">
        <v>185</v>
      </c>
      <c r="Z38" s="52" t="s">
        <v>53</v>
      </c>
      <c r="AA38" s="212">
        <f t="shared" si="107"/>
        <v>2</v>
      </c>
      <c r="AB38" s="213">
        <v>1</v>
      </c>
      <c r="AC38" s="214">
        <v>1</v>
      </c>
      <c r="AD38" s="215">
        <v>5</v>
      </c>
      <c r="AE38" s="216"/>
      <c r="AF38" s="204"/>
      <c r="AG38" s="205">
        <v>0.93</v>
      </c>
      <c r="AH38" s="205"/>
      <c r="AI38" s="205"/>
      <c r="AJ38" s="205">
        <v>0.4</v>
      </c>
      <c r="AK38" s="205">
        <v>0.2</v>
      </c>
      <c r="AL38" s="217">
        <f t="shared" ref="AL38:AL54" si="130">SUM(AF38:AK38)</f>
        <v>1.53</v>
      </c>
      <c r="AM38" s="196"/>
      <c r="AO38" s="45" t="s">
        <v>23</v>
      </c>
      <c r="AP38" s="187" t="s">
        <v>90</v>
      </c>
      <c r="AQ38" s="52" t="s">
        <v>53</v>
      </c>
      <c r="AR38" s="212">
        <f t="shared" si="75"/>
        <v>0</v>
      </c>
      <c r="AS38" s="213">
        <f t="shared" si="76"/>
        <v>0</v>
      </c>
      <c r="AT38" s="214">
        <f t="shared" si="77"/>
        <v>0</v>
      </c>
      <c r="AU38" s="215">
        <f t="shared" si="78"/>
        <v>0</v>
      </c>
      <c r="AV38" s="238"/>
      <c r="AW38" s="204">
        <f t="shared" si="79"/>
        <v>0</v>
      </c>
      <c r="AX38" s="205">
        <f t="shared" si="80"/>
        <v>0</v>
      </c>
      <c r="AY38" s="205">
        <f t="shared" si="81"/>
        <v>0</v>
      </c>
      <c r="AZ38" s="205">
        <f t="shared" si="82"/>
        <v>0</v>
      </c>
      <c r="BA38" s="183">
        <f t="shared" si="83"/>
        <v>0</v>
      </c>
      <c r="BB38" s="183">
        <f t="shared" si="70"/>
        <v>0</v>
      </c>
      <c r="BC38" s="217">
        <f t="shared" si="84"/>
        <v>0</v>
      </c>
      <c r="BD38" s="201"/>
      <c r="BN38" s="395" t="s">
        <v>53</v>
      </c>
      <c r="BO38" s="348">
        <f t="shared" si="108"/>
        <v>3</v>
      </c>
      <c r="BP38" s="349">
        <v>2</v>
      </c>
      <c r="BQ38" s="350">
        <v>1</v>
      </c>
      <c r="BR38" s="351">
        <v>7</v>
      </c>
      <c r="BS38" s="351">
        <v>7</v>
      </c>
      <c r="BT38" s="352">
        <f t="shared" si="14"/>
        <v>-2</v>
      </c>
      <c r="BU38" s="472"/>
      <c r="BV38" s="395"/>
    </row>
    <row r="39" spans="1:75" ht="18.75" customHeight="1" outlineLevel="1" thickTop="1" thickBot="1" x14ac:dyDescent="0.25">
      <c r="A39" s="181"/>
      <c r="C39" s="45" t="s">
        <v>23</v>
      </c>
      <c r="D39" s="426" t="s">
        <v>306</v>
      </c>
      <c r="E39" s="426" t="s">
        <v>351</v>
      </c>
      <c r="F39" s="457" t="s">
        <v>402</v>
      </c>
      <c r="G39" s="26" t="s">
        <v>54</v>
      </c>
      <c r="H39" s="212">
        <f t="shared" si="106"/>
        <v>1</v>
      </c>
      <c r="I39" s="213">
        <v>1</v>
      </c>
      <c r="J39" s="214">
        <v>0</v>
      </c>
      <c r="K39" s="215">
        <v>1</v>
      </c>
      <c r="L39" s="216"/>
      <c r="M39" s="204">
        <v>0</v>
      </c>
      <c r="N39" s="205">
        <v>0.05</v>
      </c>
      <c r="O39" s="205">
        <v>0</v>
      </c>
      <c r="P39" s="205">
        <v>0</v>
      </c>
      <c r="Q39" s="205">
        <v>0</v>
      </c>
      <c r="R39" s="205">
        <v>0</v>
      </c>
      <c r="S39" s="217">
        <f t="shared" si="124"/>
        <v>0.05</v>
      </c>
      <c r="T39" s="54"/>
      <c r="U39" s="26"/>
      <c r="V39" s="26"/>
      <c r="X39" s="45" t="s">
        <v>23</v>
      </c>
      <c r="Y39" s="246" t="s">
        <v>186</v>
      </c>
      <c r="Z39" s="52" t="s">
        <v>54</v>
      </c>
      <c r="AA39" s="212">
        <f t="shared" si="107"/>
        <v>1</v>
      </c>
      <c r="AB39" s="213">
        <v>1</v>
      </c>
      <c r="AC39" s="214">
        <v>0</v>
      </c>
      <c r="AD39" s="215">
        <v>1</v>
      </c>
      <c r="AE39" s="216"/>
      <c r="AF39" s="204"/>
      <c r="AG39" s="205"/>
      <c r="AH39" s="205"/>
      <c r="AI39" s="205"/>
      <c r="AJ39" s="205"/>
      <c r="AK39" s="205">
        <v>0.2</v>
      </c>
      <c r="AL39" s="217">
        <f t="shared" si="130"/>
        <v>0.2</v>
      </c>
      <c r="AM39" s="196"/>
      <c r="AO39" s="45" t="s">
        <v>23</v>
      </c>
      <c r="AP39" s="187" t="s">
        <v>162</v>
      </c>
      <c r="AQ39" s="52" t="s">
        <v>54</v>
      </c>
      <c r="AR39" s="212">
        <f t="shared" si="75"/>
        <v>0</v>
      </c>
      <c r="AS39" s="213">
        <f t="shared" si="76"/>
        <v>0</v>
      </c>
      <c r="AT39" s="214">
        <f t="shared" si="77"/>
        <v>0</v>
      </c>
      <c r="AU39" s="215">
        <f t="shared" si="78"/>
        <v>0</v>
      </c>
      <c r="AV39" s="238"/>
      <c r="AW39" s="204">
        <f t="shared" si="79"/>
        <v>0</v>
      </c>
      <c r="AX39" s="205">
        <f t="shared" si="80"/>
        <v>0.05</v>
      </c>
      <c r="AY39" s="205">
        <f t="shared" si="81"/>
        <v>0</v>
      </c>
      <c r="AZ39" s="205">
        <f t="shared" si="82"/>
        <v>0</v>
      </c>
      <c r="BA39" s="183">
        <f t="shared" si="83"/>
        <v>0</v>
      </c>
      <c r="BB39" s="183">
        <f t="shared" si="70"/>
        <v>-0.2</v>
      </c>
      <c r="BC39" s="217">
        <f t="shared" si="84"/>
        <v>-0.15000000000000002</v>
      </c>
      <c r="BD39" s="201"/>
      <c r="BN39" s="395" t="s">
        <v>54</v>
      </c>
      <c r="BO39" s="348">
        <f t="shared" si="108"/>
        <v>2</v>
      </c>
      <c r="BP39" s="349">
        <v>1</v>
      </c>
      <c r="BQ39" s="350">
        <v>1</v>
      </c>
      <c r="BR39" s="351">
        <v>0</v>
      </c>
      <c r="BS39" s="351">
        <v>1</v>
      </c>
      <c r="BT39" s="352">
        <f t="shared" ref="BT39:BT59" si="131">K39-BR39</f>
        <v>1</v>
      </c>
      <c r="BU39" s="472"/>
      <c r="BV39" s="401" t="s">
        <v>224</v>
      </c>
    </row>
    <row r="40" spans="1:75" ht="18.75" customHeight="1" outlineLevel="1" thickTop="1" thickBot="1" x14ac:dyDescent="0.25">
      <c r="A40" s="181"/>
      <c r="C40" s="45" t="s">
        <v>23</v>
      </c>
      <c r="D40" s="187" t="s">
        <v>307</v>
      </c>
      <c r="E40" s="187" t="s">
        <v>357</v>
      </c>
      <c r="F40" s="457" t="s">
        <v>408</v>
      </c>
      <c r="G40" s="26" t="s">
        <v>55</v>
      </c>
      <c r="H40" s="212">
        <f t="shared" si="106"/>
        <v>3</v>
      </c>
      <c r="I40" s="213">
        <v>2</v>
      </c>
      <c r="J40" s="214">
        <v>1</v>
      </c>
      <c r="K40" s="215">
        <v>1</v>
      </c>
      <c r="L40" s="216"/>
      <c r="M40" s="204">
        <v>0.5</v>
      </c>
      <c r="N40" s="205">
        <v>0.3</v>
      </c>
      <c r="O40" s="205">
        <v>0</v>
      </c>
      <c r="P40" s="205">
        <v>0</v>
      </c>
      <c r="Q40" s="205">
        <v>0.1</v>
      </c>
      <c r="R40" s="205">
        <v>0</v>
      </c>
      <c r="S40" s="217">
        <f t="shared" si="124"/>
        <v>0.9</v>
      </c>
      <c r="T40" s="54"/>
      <c r="U40" s="26"/>
      <c r="V40" s="26"/>
      <c r="X40" s="45" t="s">
        <v>23</v>
      </c>
      <c r="Y40" s="246" t="s">
        <v>187</v>
      </c>
      <c r="Z40" s="52" t="s">
        <v>55</v>
      </c>
      <c r="AA40" s="212">
        <f t="shared" si="107"/>
        <v>3</v>
      </c>
      <c r="AB40" s="213">
        <v>2</v>
      </c>
      <c r="AC40" s="214">
        <v>1</v>
      </c>
      <c r="AD40" s="215">
        <v>1</v>
      </c>
      <c r="AE40" s="216"/>
      <c r="AF40" s="204">
        <v>0.5</v>
      </c>
      <c r="AG40" s="205">
        <v>0.3</v>
      </c>
      <c r="AH40" s="205">
        <v>0</v>
      </c>
      <c r="AI40" s="205">
        <v>0</v>
      </c>
      <c r="AJ40" s="205">
        <v>0.1</v>
      </c>
      <c r="AK40" s="205">
        <v>0</v>
      </c>
      <c r="AL40" s="217">
        <f t="shared" si="130"/>
        <v>0.9</v>
      </c>
      <c r="AM40" s="196"/>
      <c r="AO40" s="45" t="s">
        <v>23</v>
      </c>
      <c r="AP40" s="187" t="s">
        <v>92</v>
      </c>
      <c r="AQ40" s="52" t="s">
        <v>55</v>
      </c>
      <c r="AR40" s="212">
        <f t="shared" si="75"/>
        <v>0</v>
      </c>
      <c r="AS40" s="213">
        <f t="shared" si="76"/>
        <v>0</v>
      </c>
      <c r="AT40" s="214">
        <f t="shared" si="77"/>
        <v>0</v>
      </c>
      <c r="AU40" s="215">
        <f t="shared" si="78"/>
        <v>0</v>
      </c>
      <c r="AV40" s="238"/>
      <c r="AW40" s="204">
        <f t="shared" si="79"/>
        <v>0</v>
      </c>
      <c r="AX40" s="205">
        <f t="shared" si="80"/>
        <v>0</v>
      </c>
      <c r="AY40" s="205">
        <f t="shared" si="81"/>
        <v>0</v>
      </c>
      <c r="AZ40" s="205">
        <f t="shared" si="82"/>
        <v>0</v>
      </c>
      <c r="BA40" s="183">
        <f t="shared" si="83"/>
        <v>0</v>
      </c>
      <c r="BB40" s="183">
        <f t="shared" si="70"/>
        <v>0</v>
      </c>
      <c r="BC40" s="217">
        <f t="shared" si="84"/>
        <v>0</v>
      </c>
      <c r="BD40" s="201"/>
      <c r="BN40" s="395" t="s">
        <v>55</v>
      </c>
      <c r="BO40" s="348">
        <f t="shared" si="108"/>
        <v>2</v>
      </c>
      <c r="BP40" s="349">
        <v>1</v>
      </c>
      <c r="BQ40" s="350">
        <v>1</v>
      </c>
      <c r="BR40" s="351">
        <v>1</v>
      </c>
      <c r="BS40" s="351">
        <v>2</v>
      </c>
      <c r="BT40" s="352">
        <f t="shared" si="131"/>
        <v>0</v>
      </c>
      <c r="BU40" s="472"/>
      <c r="BV40" s="401" t="s">
        <v>224</v>
      </c>
    </row>
    <row r="41" spans="1:75" ht="18.75" customHeight="1" outlineLevel="1" thickTop="1" thickBot="1" x14ac:dyDescent="0.25">
      <c r="A41" s="181"/>
      <c r="C41" s="247" t="s">
        <v>23</v>
      </c>
      <c r="D41" s="246" t="s">
        <v>308</v>
      </c>
      <c r="E41" s="250" t="s">
        <v>358</v>
      </c>
      <c r="F41" s="457" t="s">
        <v>409</v>
      </c>
      <c r="G41" s="26" t="s">
        <v>169</v>
      </c>
      <c r="H41" s="212">
        <f t="shared" si="106"/>
        <v>4</v>
      </c>
      <c r="I41" s="213">
        <v>1</v>
      </c>
      <c r="J41" s="214">
        <v>3</v>
      </c>
      <c r="K41" s="215">
        <v>8</v>
      </c>
      <c r="L41" s="216"/>
      <c r="M41" s="204">
        <v>0</v>
      </c>
      <c r="N41" s="205">
        <v>4.4999999999999998E-2</v>
      </c>
      <c r="O41" s="205">
        <v>0</v>
      </c>
      <c r="P41" s="205">
        <v>0.7</v>
      </c>
      <c r="Q41" s="205">
        <v>0.4</v>
      </c>
      <c r="R41" s="205">
        <v>0.2</v>
      </c>
      <c r="S41" s="217">
        <f t="shared" si="124"/>
        <v>1.345</v>
      </c>
      <c r="T41" s="54"/>
      <c r="U41" s="26"/>
      <c r="V41" s="26"/>
      <c r="X41" s="45" t="s">
        <v>23</v>
      </c>
      <c r="Y41" s="246" t="s">
        <v>188</v>
      </c>
      <c r="Z41" s="26" t="s">
        <v>168</v>
      </c>
      <c r="AA41" s="212">
        <f t="shared" si="107"/>
        <v>4</v>
      </c>
      <c r="AB41" s="213">
        <v>1</v>
      </c>
      <c r="AC41" s="214">
        <v>3</v>
      </c>
      <c r="AD41" s="215">
        <v>8</v>
      </c>
      <c r="AE41" s="216"/>
      <c r="AF41" s="204"/>
      <c r="AG41" s="205">
        <v>0.05</v>
      </c>
      <c r="AH41" s="205"/>
      <c r="AI41" s="205">
        <v>1</v>
      </c>
      <c r="AJ41" s="205">
        <v>1.1000000000000001</v>
      </c>
      <c r="AK41" s="205">
        <v>0.2</v>
      </c>
      <c r="AL41" s="217">
        <f t="shared" si="130"/>
        <v>2.3500000000000005</v>
      </c>
      <c r="AM41" s="196"/>
      <c r="AO41" s="45" t="s">
        <v>23</v>
      </c>
      <c r="AP41" s="187" t="s">
        <v>241</v>
      </c>
      <c r="AQ41" s="26" t="s">
        <v>168</v>
      </c>
      <c r="AR41" s="212">
        <f t="shared" si="75"/>
        <v>0</v>
      </c>
      <c r="AS41" s="213">
        <f t="shared" si="76"/>
        <v>0</v>
      </c>
      <c r="AT41" s="214">
        <f t="shared" si="77"/>
        <v>0</v>
      </c>
      <c r="AU41" s="215">
        <f t="shared" si="78"/>
        <v>0</v>
      </c>
      <c r="AV41" s="238"/>
      <c r="AW41" s="204">
        <f t="shared" si="79"/>
        <v>0</v>
      </c>
      <c r="AX41" s="205">
        <f t="shared" si="80"/>
        <v>-5.0000000000000044E-3</v>
      </c>
      <c r="AY41" s="205">
        <f t="shared" si="81"/>
        <v>0</v>
      </c>
      <c r="AZ41" s="205">
        <f t="shared" si="82"/>
        <v>-0.30000000000000004</v>
      </c>
      <c r="BA41" s="183">
        <f t="shared" si="83"/>
        <v>-0.70000000000000007</v>
      </c>
      <c r="BB41" s="183">
        <f t="shared" si="70"/>
        <v>0</v>
      </c>
      <c r="BC41" s="217">
        <f t="shared" si="84"/>
        <v>-1.0050000000000006</v>
      </c>
      <c r="BD41" s="201"/>
      <c r="BN41" s="395" t="s">
        <v>220</v>
      </c>
      <c r="BO41" s="348">
        <f t="shared" si="108"/>
        <v>2</v>
      </c>
      <c r="BP41" s="349">
        <v>1</v>
      </c>
      <c r="BQ41" s="350">
        <v>1</v>
      </c>
      <c r="BR41" s="351">
        <v>3</v>
      </c>
      <c r="BS41" s="351">
        <v>2</v>
      </c>
      <c r="BT41" s="352">
        <f t="shared" si="131"/>
        <v>5</v>
      </c>
      <c r="BU41" s="472"/>
      <c r="BV41" s="401" t="s">
        <v>227</v>
      </c>
    </row>
    <row r="42" spans="1:75" ht="18.600000000000001" customHeight="1" outlineLevel="1" thickTop="1" thickBot="1" x14ac:dyDescent="0.25">
      <c r="A42" s="181"/>
      <c r="C42" s="45" t="s">
        <v>27</v>
      </c>
      <c r="D42" s="426" t="s">
        <v>309</v>
      </c>
      <c r="E42" s="426" t="s">
        <v>359</v>
      </c>
      <c r="F42" s="457" t="s">
        <v>410</v>
      </c>
      <c r="G42" s="26" t="s">
        <v>274</v>
      </c>
      <c r="H42" s="212">
        <f t="shared" si="106"/>
        <v>4</v>
      </c>
      <c r="I42" s="213">
        <v>3</v>
      </c>
      <c r="J42" s="214">
        <v>1</v>
      </c>
      <c r="K42" s="215">
        <v>2</v>
      </c>
      <c r="L42" s="216"/>
      <c r="M42" s="204">
        <v>1.1499999999999999</v>
      </c>
      <c r="N42" s="205">
        <v>0.67</v>
      </c>
      <c r="O42" s="205">
        <v>0</v>
      </c>
      <c r="P42" s="205">
        <v>0</v>
      </c>
      <c r="Q42" s="205">
        <v>0</v>
      </c>
      <c r="R42" s="205">
        <v>0</v>
      </c>
      <c r="S42" s="217">
        <f t="shared" si="124"/>
        <v>1.8199999999999998</v>
      </c>
      <c r="T42" s="54"/>
      <c r="U42" s="26"/>
      <c r="V42" s="26"/>
      <c r="X42" s="45" t="s">
        <v>27</v>
      </c>
      <c r="Y42" s="250" t="s">
        <v>427</v>
      </c>
      <c r="Z42" s="52" t="s">
        <v>58</v>
      </c>
      <c r="AA42" s="212">
        <f t="shared" si="107"/>
        <v>4</v>
      </c>
      <c r="AB42" s="213">
        <v>3</v>
      </c>
      <c r="AC42" s="214">
        <v>1</v>
      </c>
      <c r="AD42" s="215">
        <v>2</v>
      </c>
      <c r="AE42" s="216"/>
      <c r="AF42" s="204">
        <v>1.1499999999999999</v>
      </c>
      <c r="AG42" s="205">
        <v>0.67</v>
      </c>
      <c r="AH42" s="205">
        <v>0</v>
      </c>
      <c r="AI42" s="205">
        <v>0</v>
      </c>
      <c r="AJ42" s="205">
        <v>0</v>
      </c>
      <c r="AK42" s="205">
        <v>0</v>
      </c>
      <c r="AL42" s="217">
        <f t="shared" si="130"/>
        <v>1.8199999999999998</v>
      </c>
      <c r="AM42" s="196"/>
      <c r="AO42" s="45" t="s">
        <v>27</v>
      </c>
      <c r="AP42" s="250" t="s">
        <v>427</v>
      </c>
      <c r="AQ42" s="52" t="s">
        <v>58</v>
      </c>
      <c r="AR42" s="212">
        <f t="shared" si="75"/>
        <v>0</v>
      </c>
      <c r="AS42" s="213">
        <f t="shared" si="76"/>
        <v>0</v>
      </c>
      <c r="AT42" s="214">
        <f t="shared" si="77"/>
        <v>0</v>
      </c>
      <c r="AU42" s="215">
        <f t="shared" si="78"/>
        <v>0</v>
      </c>
      <c r="AV42" s="238"/>
      <c r="AW42" s="204">
        <f t="shared" si="79"/>
        <v>0</v>
      </c>
      <c r="AX42" s="205">
        <f t="shared" si="80"/>
        <v>0</v>
      </c>
      <c r="AY42" s="205">
        <f t="shared" si="81"/>
        <v>0</v>
      </c>
      <c r="AZ42" s="205">
        <f t="shared" si="82"/>
        <v>0</v>
      </c>
      <c r="BA42" s="183">
        <f t="shared" si="83"/>
        <v>0</v>
      </c>
      <c r="BB42" s="183">
        <f t="shared" si="70"/>
        <v>0</v>
      </c>
      <c r="BC42" s="217">
        <f t="shared" si="84"/>
        <v>0</v>
      </c>
      <c r="BD42" s="201"/>
      <c r="BN42" s="341" t="s">
        <v>58</v>
      </c>
      <c r="BO42" s="342">
        <f t="shared" si="108"/>
        <v>4</v>
      </c>
      <c r="BP42" s="343">
        <v>2</v>
      </c>
      <c r="BQ42" s="344">
        <v>2</v>
      </c>
      <c r="BR42" s="345">
        <v>3</v>
      </c>
      <c r="BS42" s="345">
        <v>4</v>
      </c>
      <c r="BT42" s="346">
        <f t="shared" si="131"/>
        <v>-1</v>
      </c>
      <c r="BU42" s="471" t="s">
        <v>229</v>
      </c>
      <c r="BV42" s="403"/>
    </row>
    <row r="43" spans="1:75" ht="18.75" customHeight="1" outlineLevel="1" thickTop="1" thickBot="1" x14ac:dyDescent="0.25">
      <c r="A43" s="181"/>
      <c r="C43" s="45" t="s">
        <v>30</v>
      </c>
      <c r="D43" s="187" t="s">
        <v>310</v>
      </c>
      <c r="E43" s="187" t="s">
        <v>360</v>
      </c>
      <c r="F43" s="457" t="s">
        <v>411</v>
      </c>
      <c r="G43" s="26" t="s">
        <v>60</v>
      </c>
      <c r="H43" s="212">
        <f t="shared" si="106"/>
        <v>1</v>
      </c>
      <c r="I43" s="213">
        <v>1</v>
      </c>
      <c r="J43" s="214">
        <v>0</v>
      </c>
      <c r="K43" s="215">
        <v>2</v>
      </c>
      <c r="L43" s="216"/>
      <c r="M43" s="204">
        <v>0.05</v>
      </c>
      <c r="N43" s="205">
        <v>0.03</v>
      </c>
      <c r="O43" s="205">
        <v>0</v>
      </c>
      <c r="P43" s="205">
        <v>0.55000000000000004</v>
      </c>
      <c r="Q43" s="205">
        <v>0.05</v>
      </c>
      <c r="R43" s="205">
        <v>0</v>
      </c>
      <c r="S43" s="217">
        <f t="shared" si="124"/>
        <v>0.68</v>
      </c>
      <c r="T43" s="54"/>
      <c r="U43" s="26"/>
      <c r="V43" s="26"/>
      <c r="X43" s="45" t="s">
        <v>30</v>
      </c>
      <c r="Y43" s="246" t="s">
        <v>189</v>
      </c>
      <c r="Z43" s="52" t="s">
        <v>60</v>
      </c>
      <c r="AA43" s="212">
        <f t="shared" si="107"/>
        <v>1</v>
      </c>
      <c r="AB43" s="213">
        <v>1</v>
      </c>
      <c r="AC43" s="214">
        <v>0</v>
      </c>
      <c r="AD43" s="215">
        <v>2</v>
      </c>
      <c r="AE43" s="216"/>
      <c r="AF43" s="204">
        <v>0.05</v>
      </c>
      <c r="AG43" s="205">
        <v>0.03</v>
      </c>
      <c r="AH43" s="205">
        <v>0</v>
      </c>
      <c r="AI43" s="205">
        <v>0.55000000000000004</v>
      </c>
      <c r="AJ43" s="205">
        <v>0.05</v>
      </c>
      <c r="AK43" s="205">
        <v>0</v>
      </c>
      <c r="AL43" s="217">
        <f t="shared" si="130"/>
        <v>0.68</v>
      </c>
      <c r="AM43" s="196"/>
      <c r="AO43" s="45" t="s">
        <v>30</v>
      </c>
      <c r="AP43" s="51" t="s">
        <v>145</v>
      </c>
      <c r="AQ43" s="52" t="s">
        <v>60</v>
      </c>
      <c r="AR43" s="212">
        <f t="shared" si="75"/>
        <v>0</v>
      </c>
      <c r="AS43" s="213">
        <f t="shared" si="76"/>
        <v>0</v>
      </c>
      <c r="AT43" s="214">
        <f t="shared" si="77"/>
        <v>0</v>
      </c>
      <c r="AU43" s="215">
        <f t="shared" si="78"/>
        <v>0</v>
      </c>
      <c r="AV43" s="238"/>
      <c r="AW43" s="204">
        <f t="shared" si="79"/>
        <v>0</v>
      </c>
      <c r="AX43" s="205">
        <f t="shared" si="80"/>
        <v>0</v>
      </c>
      <c r="AY43" s="205">
        <f t="shared" si="81"/>
        <v>0</v>
      </c>
      <c r="AZ43" s="205">
        <f t="shared" si="82"/>
        <v>0</v>
      </c>
      <c r="BA43" s="183">
        <f t="shared" si="83"/>
        <v>0</v>
      </c>
      <c r="BB43" s="183">
        <f t="shared" si="70"/>
        <v>0</v>
      </c>
      <c r="BC43" s="217">
        <f t="shared" si="84"/>
        <v>0</v>
      </c>
      <c r="BD43" s="201"/>
      <c r="BN43" s="347" t="s">
        <v>60</v>
      </c>
      <c r="BO43" s="348">
        <f t="shared" si="108"/>
        <v>3</v>
      </c>
      <c r="BP43" s="349">
        <v>1</v>
      </c>
      <c r="BQ43" s="350">
        <v>2</v>
      </c>
      <c r="BR43" s="351">
        <v>4</v>
      </c>
      <c r="BS43" s="351">
        <v>5</v>
      </c>
      <c r="BT43" s="352">
        <f t="shared" si="131"/>
        <v>-2</v>
      </c>
      <c r="BU43" s="472"/>
      <c r="BV43" s="401"/>
    </row>
    <row r="44" spans="1:75" ht="18.75" customHeight="1" outlineLevel="1" thickTop="1" thickBot="1" x14ac:dyDescent="0.25">
      <c r="A44" s="181"/>
      <c r="C44" s="45" t="s">
        <v>30</v>
      </c>
      <c r="D44" s="187" t="s">
        <v>311</v>
      </c>
      <c r="E44" s="187" t="s">
        <v>432</v>
      </c>
      <c r="F44" s="457" t="s">
        <v>433</v>
      </c>
      <c r="G44" s="26" t="s">
        <v>273</v>
      </c>
      <c r="H44" s="212">
        <f t="shared" si="106"/>
        <v>2</v>
      </c>
      <c r="I44" s="213">
        <v>2</v>
      </c>
      <c r="J44" s="214">
        <v>0</v>
      </c>
      <c r="K44" s="215">
        <v>4</v>
      </c>
      <c r="L44" s="216"/>
      <c r="M44" s="204">
        <v>1</v>
      </c>
      <c r="N44" s="205">
        <v>0.06</v>
      </c>
      <c r="O44" s="205">
        <v>0</v>
      </c>
      <c r="P44" s="205">
        <v>0.1</v>
      </c>
      <c r="Q44" s="205">
        <v>0.35</v>
      </c>
      <c r="R44" s="205">
        <v>0</v>
      </c>
      <c r="S44" s="217">
        <f t="shared" si="124"/>
        <v>1.5100000000000002</v>
      </c>
      <c r="T44" s="54"/>
      <c r="U44" s="427"/>
      <c r="V44" s="26"/>
      <c r="X44" s="45" t="s">
        <v>30</v>
      </c>
      <c r="Y44" s="246" t="s">
        <v>190</v>
      </c>
      <c r="Z44" s="52" t="s">
        <v>61</v>
      </c>
      <c r="AA44" s="212">
        <f t="shared" si="107"/>
        <v>2</v>
      </c>
      <c r="AB44" s="213">
        <v>2</v>
      </c>
      <c r="AC44" s="214">
        <v>0</v>
      </c>
      <c r="AD44" s="215">
        <v>3</v>
      </c>
      <c r="AE44" s="216"/>
      <c r="AF44" s="204">
        <v>0.85</v>
      </c>
      <c r="AG44" s="205">
        <v>0.06</v>
      </c>
      <c r="AH44" s="205">
        <v>0</v>
      </c>
      <c r="AI44" s="205">
        <v>0.1</v>
      </c>
      <c r="AJ44" s="205">
        <v>0.35</v>
      </c>
      <c r="AK44" s="205">
        <v>0</v>
      </c>
      <c r="AL44" s="217">
        <f t="shared" si="130"/>
        <v>1.3599999999999999</v>
      </c>
      <c r="AM44" s="196"/>
      <c r="AO44" s="45" t="s">
        <v>30</v>
      </c>
      <c r="AP44" s="51" t="s">
        <v>146</v>
      </c>
      <c r="AQ44" s="52" t="s">
        <v>61</v>
      </c>
      <c r="AR44" s="212">
        <f t="shared" si="75"/>
        <v>0</v>
      </c>
      <c r="AS44" s="213">
        <f t="shared" si="76"/>
        <v>0</v>
      </c>
      <c r="AT44" s="214">
        <f t="shared" si="77"/>
        <v>0</v>
      </c>
      <c r="AU44" s="215">
        <f t="shared" si="78"/>
        <v>1</v>
      </c>
      <c r="AV44" s="238"/>
      <c r="AW44" s="204">
        <f t="shared" si="79"/>
        <v>0.15000000000000002</v>
      </c>
      <c r="AX44" s="205">
        <f t="shared" si="80"/>
        <v>0</v>
      </c>
      <c r="AY44" s="205">
        <f t="shared" si="81"/>
        <v>0</v>
      </c>
      <c r="AZ44" s="205">
        <f t="shared" si="82"/>
        <v>0</v>
      </c>
      <c r="BA44" s="183">
        <f t="shared" si="83"/>
        <v>0</v>
      </c>
      <c r="BB44" s="183">
        <f t="shared" si="70"/>
        <v>0</v>
      </c>
      <c r="BC44" s="217">
        <f t="shared" si="84"/>
        <v>0.15000000000000036</v>
      </c>
      <c r="BD44" s="201"/>
      <c r="BN44" s="353" t="s">
        <v>61</v>
      </c>
      <c r="BO44" s="354">
        <f t="shared" si="108"/>
        <v>6</v>
      </c>
      <c r="BP44" s="355">
        <v>2</v>
      </c>
      <c r="BQ44" s="356">
        <v>4</v>
      </c>
      <c r="BR44" s="357">
        <v>1</v>
      </c>
      <c r="BS44" s="357">
        <v>3</v>
      </c>
      <c r="BT44" s="358">
        <f t="shared" si="131"/>
        <v>3</v>
      </c>
      <c r="BU44" s="473"/>
      <c r="BV44" s="402" t="s">
        <v>226</v>
      </c>
    </row>
    <row r="45" spans="1:75" ht="18.75" customHeight="1" outlineLevel="1" thickTop="1" thickBot="1" x14ac:dyDescent="0.25">
      <c r="A45" s="181"/>
      <c r="C45" s="45" t="s">
        <v>26</v>
      </c>
      <c r="D45" s="187" t="s">
        <v>312</v>
      </c>
      <c r="E45" s="187" t="s">
        <v>361</v>
      </c>
      <c r="F45" s="457" t="s">
        <v>412</v>
      </c>
      <c r="G45" s="26" t="s">
        <v>62</v>
      </c>
      <c r="H45" s="212">
        <f t="shared" si="106"/>
        <v>3</v>
      </c>
      <c r="I45" s="213">
        <v>3</v>
      </c>
      <c r="J45" s="214">
        <v>0</v>
      </c>
      <c r="K45" s="215">
        <v>2</v>
      </c>
      <c r="L45" s="216"/>
      <c r="M45" s="204">
        <v>0.35</v>
      </c>
      <c r="N45" s="205">
        <v>0.11</v>
      </c>
      <c r="O45" s="205">
        <v>0</v>
      </c>
      <c r="P45" s="205">
        <v>0</v>
      </c>
      <c r="Q45" s="205">
        <v>0.4</v>
      </c>
      <c r="R45" s="205">
        <v>0.8</v>
      </c>
      <c r="S45" s="217">
        <f t="shared" si="124"/>
        <v>1.6600000000000001</v>
      </c>
      <c r="T45" s="54"/>
      <c r="U45" s="26"/>
      <c r="V45" s="26"/>
      <c r="X45" s="45" t="s">
        <v>26</v>
      </c>
      <c r="Y45" s="246" t="s">
        <v>191</v>
      </c>
      <c r="Z45" s="52" t="s">
        <v>62</v>
      </c>
      <c r="AA45" s="212">
        <f t="shared" si="107"/>
        <v>3</v>
      </c>
      <c r="AB45" s="213">
        <v>3</v>
      </c>
      <c r="AC45" s="214">
        <v>0</v>
      </c>
      <c r="AD45" s="215">
        <v>2</v>
      </c>
      <c r="AE45" s="216"/>
      <c r="AF45" s="204">
        <v>0.4</v>
      </c>
      <c r="AG45" s="205">
        <v>0.11</v>
      </c>
      <c r="AH45" s="205">
        <v>0</v>
      </c>
      <c r="AI45" s="205">
        <v>0</v>
      </c>
      <c r="AJ45" s="205">
        <v>0.4</v>
      </c>
      <c r="AK45" s="205">
        <v>0.2</v>
      </c>
      <c r="AL45" s="217">
        <f t="shared" si="130"/>
        <v>1.1100000000000001</v>
      </c>
      <c r="AM45" s="196"/>
      <c r="AO45" s="45" t="s">
        <v>26</v>
      </c>
      <c r="AP45" s="51" t="s">
        <v>147</v>
      </c>
      <c r="AQ45" s="52" t="s">
        <v>62</v>
      </c>
      <c r="AR45" s="212">
        <f t="shared" si="75"/>
        <v>0</v>
      </c>
      <c r="AS45" s="213">
        <f t="shared" si="76"/>
        <v>0</v>
      </c>
      <c r="AT45" s="214">
        <f t="shared" si="77"/>
        <v>0</v>
      </c>
      <c r="AU45" s="215">
        <f t="shared" si="78"/>
        <v>0</v>
      </c>
      <c r="AV45" s="238"/>
      <c r="AW45" s="204">
        <f t="shared" si="79"/>
        <v>-5.0000000000000044E-2</v>
      </c>
      <c r="AX45" s="205">
        <f t="shared" si="80"/>
        <v>0</v>
      </c>
      <c r="AY45" s="205">
        <f t="shared" si="81"/>
        <v>0</v>
      </c>
      <c r="AZ45" s="205">
        <f t="shared" si="82"/>
        <v>0</v>
      </c>
      <c r="BA45" s="183">
        <f t="shared" si="83"/>
        <v>0</v>
      </c>
      <c r="BB45" s="183">
        <f t="shared" si="70"/>
        <v>0.60000000000000009</v>
      </c>
      <c r="BC45" s="217">
        <f t="shared" si="84"/>
        <v>0.55000000000000004</v>
      </c>
      <c r="BD45" s="201"/>
      <c r="BN45" s="341" t="s">
        <v>62</v>
      </c>
      <c r="BO45" s="342">
        <f t="shared" si="108"/>
        <v>6</v>
      </c>
      <c r="BP45" s="343">
        <v>4</v>
      </c>
      <c r="BQ45" s="344">
        <v>2</v>
      </c>
      <c r="BR45" s="345">
        <v>2</v>
      </c>
      <c r="BS45" s="345">
        <v>4</v>
      </c>
      <c r="BT45" s="346">
        <f t="shared" si="131"/>
        <v>0</v>
      </c>
      <c r="BU45" s="471" t="s">
        <v>230</v>
      </c>
      <c r="BV45" s="406" t="s">
        <v>234</v>
      </c>
    </row>
    <row r="46" spans="1:75" ht="18.75" customHeight="1" outlineLevel="1" thickTop="1" thickBot="1" x14ac:dyDescent="0.25">
      <c r="A46" s="181"/>
      <c r="C46" s="45" t="s">
        <v>26</v>
      </c>
      <c r="D46" s="187" t="s">
        <v>313</v>
      </c>
      <c r="E46" s="187" t="s">
        <v>362</v>
      </c>
      <c r="F46" s="457" t="s">
        <v>413</v>
      </c>
      <c r="G46" s="26" t="s">
        <v>63</v>
      </c>
      <c r="H46" s="212">
        <f t="shared" si="106"/>
        <v>5</v>
      </c>
      <c r="I46" s="213">
        <v>4</v>
      </c>
      <c r="J46" s="214">
        <v>1</v>
      </c>
      <c r="K46" s="215">
        <v>1</v>
      </c>
      <c r="L46" s="216"/>
      <c r="M46" s="204">
        <v>0.7</v>
      </c>
      <c r="N46" s="205">
        <v>0.57999999999999996</v>
      </c>
      <c r="O46" s="205">
        <v>0</v>
      </c>
      <c r="P46" s="205">
        <v>0</v>
      </c>
      <c r="Q46" s="205">
        <v>0</v>
      </c>
      <c r="R46" s="205">
        <v>0.15</v>
      </c>
      <c r="S46" s="217">
        <f t="shared" si="124"/>
        <v>1.4299999999999997</v>
      </c>
      <c r="T46" s="54"/>
      <c r="U46" s="26"/>
      <c r="V46" s="26"/>
      <c r="X46" s="45" t="s">
        <v>26</v>
      </c>
      <c r="Y46" s="246" t="s">
        <v>192</v>
      </c>
      <c r="Z46" s="52" t="s">
        <v>63</v>
      </c>
      <c r="AA46" s="212">
        <f t="shared" si="107"/>
        <v>5</v>
      </c>
      <c r="AB46" s="213">
        <v>4</v>
      </c>
      <c r="AC46" s="214">
        <v>1</v>
      </c>
      <c r="AD46" s="215">
        <v>1</v>
      </c>
      <c r="AE46" s="216"/>
      <c r="AF46" s="204">
        <v>0.4</v>
      </c>
      <c r="AG46" s="205">
        <v>0.57999999999999996</v>
      </c>
      <c r="AH46" s="205">
        <v>0</v>
      </c>
      <c r="AI46" s="205">
        <v>0</v>
      </c>
      <c r="AJ46" s="205">
        <v>0</v>
      </c>
      <c r="AK46" s="205">
        <v>0.15</v>
      </c>
      <c r="AL46" s="217">
        <f t="shared" si="130"/>
        <v>1.1299999999999999</v>
      </c>
      <c r="AM46" s="196"/>
      <c r="AO46" s="45" t="s">
        <v>26</v>
      </c>
      <c r="AP46" s="51" t="s">
        <v>148</v>
      </c>
      <c r="AQ46" s="52" t="s">
        <v>63</v>
      </c>
      <c r="AR46" s="212">
        <f t="shared" si="75"/>
        <v>0</v>
      </c>
      <c r="AS46" s="213">
        <f t="shared" si="76"/>
        <v>0</v>
      </c>
      <c r="AT46" s="214">
        <f t="shared" si="77"/>
        <v>0</v>
      </c>
      <c r="AU46" s="215">
        <f t="shared" si="78"/>
        <v>0</v>
      </c>
      <c r="AV46" s="238"/>
      <c r="AW46" s="204">
        <f t="shared" si="79"/>
        <v>0.29999999999999993</v>
      </c>
      <c r="AX46" s="205">
        <f t="shared" si="80"/>
        <v>0</v>
      </c>
      <c r="AY46" s="205">
        <f t="shared" si="81"/>
        <v>0</v>
      </c>
      <c r="AZ46" s="205">
        <f t="shared" si="82"/>
        <v>0</v>
      </c>
      <c r="BA46" s="183">
        <f t="shared" si="83"/>
        <v>0</v>
      </c>
      <c r="BB46" s="183">
        <f t="shared" si="70"/>
        <v>0</v>
      </c>
      <c r="BC46" s="217">
        <f t="shared" si="84"/>
        <v>0.29999999999999982</v>
      </c>
      <c r="BD46" s="201"/>
      <c r="BN46" s="353" t="s">
        <v>63</v>
      </c>
      <c r="BO46" s="354">
        <f t="shared" si="108"/>
        <v>4</v>
      </c>
      <c r="BP46" s="355">
        <v>3</v>
      </c>
      <c r="BQ46" s="356">
        <v>1</v>
      </c>
      <c r="BR46" s="357">
        <v>3</v>
      </c>
      <c r="BS46" s="357">
        <v>2</v>
      </c>
      <c r="BT46" s="358">
        <f t="shared" si="131"/>
        <v>-2</v>
      </c>
      <c r="BU46" s="473"/>
      <c r="BV46" s="396"/>
    </row>
    <row r="47" spans="1:75" ht="18.75" customHeight="1" outlineLevel="1" thickTop="1" thickBot="1" x14ac:dyDescent="0.25">
      <c r="A47" s="181"/>
      <c r="C47" s="45" t="s">
        <v>33</v>
      </c>
      <c r="D47" s="187" t="s">
        <v>314</v>
      </c>
      <c r="E47" s="187" t="s">
        <v>448</v>
      </c>
      <c r="F47" s="457" t="s">
        <v>414</v>
      </c>
      <c r="G47" s="26" t="s">
        <v>64</v>
      </c>
      <c r="H47" s="212">
        <f t="shared" si="106"/>
        <v>3</v>
      </c>
      <c r="I47" s="213">
        <v>2</v>
      </c>
      <c r="J47" s="214">
        <v>1</v>
      </c>
      <c r="K47" s="215">
        <v>3</v>
      </c>
      <c r="L47" s="216"/>
      <c r="M47" s="204">
        <v>0</v>
      </c>
      <c r="N47" s="205">
        <v>0.1</v>
      </c>
      <c r="O47" s="205">
        <v>0.1</v>
      </c>
      <c r="P47" s="205">
        <v>0.45</v>
      </c>
      <c r="Q47" s="205">
        <v>0</v>
      </c>
      <c r="R47" s="205">
        <v>0.85</v>
      </c>
      <c r="S47" s="217">
        <f t="shared" si="124"/>
        <v>1.5</v>
      </c>
      <c r="T47" s="54"/>
      <c r="U47" s="26"/>
      <c r="V47" s="26"/>
      <c r="X47" s="45" t="s">
        <v>33</v>
      </c>
      <c r="Y47" s="250" t="s">
        <v>449</v>
      </c>
      <c r="Z47" s="52" t="s">
        <v>64</v>
      </c>
      <c r="AA47" s="212">
        <f t="shared" si="107"/>
        <v>3</v>
      </c>
      <c r="AB47" s="213">
        <v>2</v>
      </c>
      <c r="AC47" s="214">
        <v>1</v>
      </c>
      <c r="AD47" s="215">
        <v>3</v>
      </c>
      <c r="AE47" s="216"/>
      <c r="AF47" s="204">
        <v>0</v>
      </c>
      <c r="AG47" s="205">
        <v>0.1</v>
      </c>
      <c r="AH47" s="205">
        <v>0.5</v>
      </c>
      <c r="AI47" s="205">
        <v>0.35</v>
      </c>
      <c r="AJ47" s="205">
        <v>0.1</v>
      </c>
      <c r="AK47" s="205">
        <v>0.85</v>
      </c>
      <c r="AL47" s="217">
        <f t="shared" si="130"/>
        <v>1.9</v>
      </c>
      <c r="AM47" s="196"/>
      <c r="AO47" s="45" t="s">
        <v>33</v>
      </c>
      <c r="AP47" s="51" t="s">
        <v>149</v>
      </c>
      <c r="AQ47" s="52" t="s">
        <v>64</v>
      </c>
      <c r="AR47" s="212">
        <f t="shared" si="75"/>
        <v>0</v>
      </c>
      <c r="AS47" s="213">
        <f t="shared" si="76"/>
        <v>0</v>
      </c>
      <c r="AT47" s="214">
        <f t="shared" si="77"/>
        <v>0</v>
      </c>
      <c r="AU47" s="215">
        <f t="shared" si="78"/>
        <v>0</v>
      </c>
      <c r="AV47" s="238"/>
      <c r="AW47" s="204">
        <f t="shared" si="79"/>
        <v>0</v>
      </c>
      <c r="AX47" s="205">
        <f t="shared" si="80"/>
        <v>0</v>
      </c>
      <c r="AY47" s="205">
        <f t="shared" si="81"/>
        <v>-0.4</v>
      </c>
      <c r="AZ47" s="205">
        <f t="shared" si="82"/>
        <v>0.10000000000000003</v>
      </c>
      <c r="BA47" s="183">
        <f t="shared" si="83"/>
        <v>-0.1</v>
      </c>
      <c r="BB47" s="183">
        <f t="shared" si="70"/>
        <v>0</v>
      </c>
      <c r="BC47" s="217">
        <f t="shared" si="84"/>
        <v>-0.39999999999999991</v>
      </c>
      <c r="BD47" s="201"/>
      <c r="BN47" s="376" t="s">
        <v>64</v>
      </c>
      <c r="BO47" s="377">
        <f t="shared" si="108"/>
        <v>2</v>
      </c>
      <c r="BP47" s="378">
        <v>1</v>
      </c>
      <c r="BQ47" s="379">
        <v>1</v>
      </c>
      <c r="BR47" s="380">
        <v>0</v>
      </c>
      <c r="BS47" s="380">
        <v>1</v>
      </c>
      <c r="BT47" s="381">
        <f t="shared" si="131"/>
        <v>3</v>
      </c>
      <c r="BU47" s="474">
        <f>SUM(BT47:BT51)</f>
        <v>-1</v>
      </c>
      <c r="BV47" s="407" t="s">
        <v>224</v>
      </c>
      <c r="BW47" s="13"/>
    </row>
    <row r="48" spans="1:75" ht="18.75" customHeight="1" outlineLevel="1" thickTop="1" thickBot="1" x14ac:dyDescent="0.25">
      <c r="A48" s="181"/>
      <c r="C48" s="45" t="s">
        <v>31</v>
      </c>
      <c r="D48" s="187" t="s">
        <v>315</v>
      </c>
      <c r="E48" s="187" t="s">
        <v>363</v>
      </c>
      <c r="F48" s="457" t="s">
        <v>415</v>
      </c>
      <c r="G48" s="26" t="s">
        <v>66</v>
      </c>
      <c r="H48" s="212">
        <f t="shared" si="106"/>
        <v>1</v>
      </c>
      <c r="I48" s="213">
        <v>1</v>
      </c>
      <c r="J48" s="214">
        <v>0</v>
      </c>
      <c r="K48" s="215">
        <v>0</v>
      </c>
      <c r="L48" s="216"/>
      <c r="M48" s="204">
        <v>0.1</v>
      </c>
      <c r="N48" s="205">
        <v>0</v>
      </c>
      <c r="O48" s="205">
        <v>0</v>
      </c>
      <c r="P48" s="205">
        <v>0</v>
      </c>
      <c r="Q48" s="205">
        <v>0</v>
      </c>
      <c r="R48" s="205">
        <v>0</v>
      </c>
      <c r="S48" s="217">
        <f t="shared" si="124"/>
        <v>0.1</v>
      </c>
      <c r="T48" s="54"/>
      <c r="U48" s="26"/>
      <c r="V48" s="26"/>
      <c r="X48" s="45" t="s">
        <v>31</v>
      </c>
      <c r="Y48" s="246" t="s">
        <v>193</v>
      </c>
      <c r="Z48" s="52" t="s">
        <v>66</v>
      </c>
      <c r="AA48" s="212">
        <f t="shared" si="107"/>
        <v>1</v>
      </c>
      <c r="AB48" s="213">
        <v>1</v>
      </c>
      <c r="AC48" s="214">
        <v>0</v>
      </c>
      <c r="AD48" s="215">
        <v>0</v>
      </c>
      <c r="AE48" s="216"/>
      <c r="AF48" s="204">
        <v>0.1</v>
      </c>
      <c r="AG48" s="205"/>
      <c r="AH48" s="205"/>
      <c r="AI48" s="205"/>
      <c r="AJ48" s="205"/>
      <c r="AK48" s="205"/>
      <c r="AL48" s="217">
        <f t="shared" si="130"/>
        <v>0.1</v>
      </c>
      <c r="AM48" s="196"/>
      <c r="AO48" s="45" t="s">
        <v>31</v>
      </c>
      <c r="AP48" s="51" t="s">
        <v>150</v>
      </c>
      <c r="AQ48" s="52" t="s">
        <v>66</v>
      </c>
      <c r="AR48" s="212">
        <f t="shared" si="75"/>
        <v>0</v>
      </c>
      <c r="AS48" s="213">
        <f t="shared" si="76"/>
        <v>0</v>
      </c>
      <c r="AT48" s="214">
        <f t="shared" si="77"/>
        <v>0</v>
      </c>
      <c r="AU48" s="215">
        <f t="shared" si="78"/>
        <v>0</v>
      </c>
      <c r="AV48" s="238"/>
      <c r="AW48" s="204">
        <f t="shared" si="79"/>
        <v>0</v>
      </c>
      <c r="AX48" s="205">
        <f t="shared" si="80"/>
        <v>0</v>
      </c>
      <c r="AY48" s="205">
        <f t="shared" si="81"/>
        <v>0</v>
      </c>
      <c r="AZ48" s="205">
        <f t="shared" si="82"/>
        <v>0</v>
      </c>
      <c r="BA48" s="183">
        <f t="shared" si="83"/>
        <v>0</v>
      </c>
      <c r="BB48" s="183">
        <f t="shared" si="70"/>
        <v>0</v>
      </c>
      <c r="BC48" s="217">
        <f t="shared" si="84"/>
        <v>0</v>
      </c>
      <c r="BD48" s="201"/>
      <c r="BN48" s="382" t="s">
        <v>66</v>
      </c>
      <c r="BO48" s="383">
        <f>BP48+BQ48</f>
        <v>1</v>
      </c>
      <c r="BP48" s="384">
        <v>1</v>
      </c>
      <c r="BQ48" s="385">
        <v>0</v>
      </c>
      <c r="BR48" s="386">
        <v>0</v>
      </c>
      <c r="BS48" s="386">
        <v>0</v>
      </c>
      <c r="BT48" s="387">
        <f t="shared" si="131"/>
        <v>0</v>
      </c>
      <c r="BU48" s="475"/>
      <c r="BV48" s="408"/>
    </row>
    <row r="49" spans="1:74" ht="18.75" customHeight="1" outlineLevel="1" thickTop="1" thickBot="1" x14ac:dyDescent="0.25">
      <c r="A49" s="181"/>
      <c r="C49" s="45" t="s">
        <v>115</v>
      </c>
      <c r="D49" s="187" t="s">
        <v>316</v>
      </c>
      <c r="E49" s="187" t="s">
        <v>364</v>
      </c>
      <c r="F49" s="457" t="s">
        <v>416</v>
      </c>
      <c r="G49" s="26" t="s">
        <v>67</v>
      </c>
      <c r="H49" s="212">
        <f t="shared" si="106"/>
        <v>1</v>
      </c>
      <c r="I49" s="213">
        <v>1</v>
      </c>
      <c r="J49" s="214">
        <v>0</v>
      </c>
      <c r="K49" s="215">
        <v>1</v>
      </c>
      <c r="L49" s="216"/>
      <c r="M49" s="204">
        <v>0.05</v>
      </c>
      <c r="N49" s="205">
        <v>0.08</v>
      </c>
      <c r="O49" s="205">
        <v>0</v>
      </c>
      <c r="P49" s="205">
        <v>0</v>
      </c>
      <c r="Q49" s="205">
        <v>0</v>
      </c>
      <c r="R49" s="205">
        <v>0</v>
      </c>
      <c r="S49" s="217">
        <f t="shared" si="124"/>
        <v>0.13</v>
      </c>
      <c r="T49" s="54"/>
      <c r="U49" s="26"/>
      <c r="V49" s="26"/>
      <c r="X49" s="45" t="s">
        <v>115</v>
      </c>
      <c r="Y49" s="246" t="s">
        <v>194</v>
      </c>
      <c r="Z49" s="52" t="s">
        <v>67</v>
      </c>
      <c r="AA49" s="212">
        <f t="shared" si="107"/>
        <v>2</v>
      </c>
      <c r="AB49" s="213">
        <v>1</v>
      </c>
      <c r="AC49" s="214">
        <v>1</v>
      </c>
      <c r="AD49" s="215">
        <v>2</v>
      </c>
      <c r="AE49" s="216"/>
      <c r="AF49" s="204">
        <v>0.2</v>
      </c>
      <c r="AG49" s="205">
        <v>0.15</v>
      </c>
      <c r="AH49" s="205"/>
      <c r="AI49" s="205"/>
      <c r="AJ49" s="205">
        <v>0.15</v>
      </c>
      <c r="AK49" s="205">
        <v>0.15</v>
      </c>
      <c r="AL49" s="217">
        <f t="shared" si="130"/>
        <v>0.65</v>
      </c>
      <c r="AM49" s="196"/>
      <c r="AO49" s="45" t="s">
        <v>115</v>
      </c>
      <c r="AP49" s="51" t="s">
        <v>151</v>
      </c>
      <c r="AQ49" s="52" t="s">
        <v>67</v>
      </c>
      <c r="AR49" s="212">
        <f t="shared" si="75"/>
        <v>-1</v>
      </c>
      <c r="AS49" s="213">
        <f t="shared" si="76"/>
        <v>0</v>
      </c>
      <c r="AT49" s="214">
        <f t="shared" si="77"/>
        <v>-1</v>
      </c>
      <c r="AU49" s="215">
        <f t="shared" si="78"/>
        <v>-1</v>
      </c>
      <c r="AV49" s="238"/>
      <c r="AW49" s="204">
        <f t="shared" si="79"/>
        <v>-0.15000000000000002</v>
      </c>
      <c r="AX49" s="205">
        <f t="shared" si="80"/>
        <v>-6.9999999999999993E-2</v>
      </c>
      <c r="AY49" s="205">
        <f t="shared" si="81"/>
        <v>0</v>
      </c>
      <c r="AZ49" s="205">
        <f t="shared" si="82"/>
        <v>0</v>
      </c>
      <c r="BA49" s="183">
        <f t="shared" si="83"/>
        <v>-0.15</v>
      </c>
      <c r="BB49" s="183">
        <f t="shared" si="70"/>
        <v>-0.15</v>
      </c>
      <c r="BC49" s="217">
        <f t="shared" si="84"/>
        <v>-0.52</v>
      </c>
      <c r="BD49" s="201"/>
      <c r="BN49" s="382" t="s">
        <v>67</v>
      </c>
      <c r="BO49" s="383">
        <f>BP49+BQ49</f>
        <v>2</v>
      </c>
      <c r="BP49" s="384">
        <v>1</v>
      </c>
      <c r="BQ49" s="385">
        <v>1</v>
      </c>
      <c r="BR49" s="386">
        <v>3</v>
      </c>
      <c r="BS49" s="386">
        <v>3</v>
      </c>
      <c r="BT49" s="387">
        <f t="shared" si="131"/>
        <v>-2</v>
      </c>
      <c r="BU49" s="475"/>
      <c r="BV49" s="408"/>
    </row>
    <row r="50" spans="1:74" ht="18.75" customHeight="1" outlineLevel="1" thickTop="1" thickBot="1" x14ac:dyDescent="0.25">
      <c r="A50" s="181"/>
      <c r="C50" s="45"/>
      <c r="D50" s="246" t="s">
        <v>317</v>
      </c>
      <c r="E50" s="250" t="s">
        <v>365</v>
      </c>
      <c r="F50" s="457" t="s">
        <v>417</v>
      </c>
      <c r="G50" s="26" t="s">
        <v>166</v>
      </c>
      <c r="H50" s="212">
        <f>I50+J50</f>
        <v>1</v>
      </c>
      <c r="I50" s="213">
        <v>1</v>
      </c>
      <c r="J50" s="214">
        <v>0</v>
      </c>
      <c r="K50" s="215">
        <v>1</v>
      </c>
      <c r="L50" s="216"/>
      <c r="M50" s="204"/>
      <c r="N50" s="205"/>
      <c r="O50" s="205"/>
      <c r="P50" s="205"/>
      <c r="Q50" s="205">
        <v>0.9</v>
      </c>
      <c r="R50" s="205"/>
      <c r="S50" s="217">
        <f t="shared" si="124"/>
        <v>0.9</v>
      </c>
      <c r="T50" s="54"/>
      <c r="U50" s="427"/>
      <c r="V50" s="26"/>
      <c r="X50" s="45"/>
      <c r="Y50" s="246" t="s">
        <v>195</v>
      </c>
      <c r="Z50" s="26" t="s">
        <v>166</v>
      </c>
      <c r="AA50" s="212">
        <f>AB50+AC50</f>
        <v>1</v>
      </c>
      <c r="AB50" s="213">
        <v>1</v>
      </c>
      <c r="AC50" s="214">
        <v>0</v>
      </c>
      <c r="AD50" s="215">
        <v>1</v>
      </c>
      <c r="AE50" s="216"/>
      <c r="AF50" s="204"/>
      <c r="AG50" s="205"/>
      <c r="AH50" s="205"/>
      <c r="AI50" s="205"/>
      <c r="AJ50" s="205">
        <v>0.9</v>
      </c>
      <c r="AK50" s="205"/>
      <c r="AL50" s="217">
        <f t="shared" si="130"/>
        <v>0.9</v>
      </c>
      <c r="AM50" s="196"/>
      <c r="AO50" s="45"/>
      <c r="AP50" s="187" t="s">
        <v>165</v>
      </c>
      <c r="AQ50" s="26" t="s">
        <v>166</v>
      </c>
      <c r="AR50" s="212">
        <f t="shared" si="75"/>
        <v>0</v>
      </c>
      <c r="AS50" s="213">
        <f t="shared" si="76"/>
        <v>0</v>
      </c>
      <c r="AT50" s="214">
        <f t="shared" si="77"/>
        <v>0</v>
      </c>
      <c r="AU50" s="215">
        <f t="shared" si="78"/>
        <v>0</v>
      </c>
      <c r="AV50" s="238"/>
      <c r="AW50" s="204">
        <f t="shared" si="79"/>
        <v>0</v>
      </c>
      <c r="AX50" s="205">
        <f t="shared" si="80"/>
        <v>0</v>
      </c>
      <c r="AY50" s="205">
        <f t="shared" si="81"/>
        <v>0</v>
      </c>
      <c r="AZ50" s="205">
        <f t="shared" si="82"/>
        <v>0</v>
      </c>
      <c r="BA50" s="183">
        <f t="shared" si="83"/>
        <v>0</v>
      </c>
      <c r="BB50" s="183">
        <f t="shared" si="70"/>
        <v>0</v>
      </c>
      <c r="BC50" s="217">
        <f t="shared" si="84"/>
        <v>0</v>
      </c>
      <c r="BD50" s="201"/>
      <c r="BN50" s="382" t="s">
        <v>166</v>
      </c>
      <c r="BO50" s="383">
        <v>0</v>
      </c>
      <c r="BP50" s="384">
        <v>0</v>
      </c>
      <c r="BQ50" s="385">
        <v>0</v>
      </c>
      <c r="BR50" s="386">
        <v>0</v>
      </c>
      <c r="BS50" s="386">
        <v>1</v>
      </c>
      <c r="BT50" s="387">
        <f t="shared" si="131"/>
        <v>1</v>
      </c>
      <c r="BU50" s="475"/>
      <c r="BV50" s="408" t="s">
        <v>224</v>
      </c>
    </row>
    <row r="51" spans="1:74" ht="18.75" customHeight="1" outlineLevel="1" thickTop="1" thickBot="1" x14ac:dyDescent="0.25">
      <c r="A51" s="181"/>
      <c r="C51" s="45" t="s">
        <v>29</v>
      </c>
      <c r="D51" s="187" t="s">
        <v>318</v>
      </c>
      <c r="E51" s="187" t="s">
        <v>366</v>
      </c>
      <c r="F51" s="457" t="s">
        <v>418</v>
      </c>
      <c r="G51" s="26" t="s">
        <v>68</v>
      </c>
      <c r="H51" s="212">
        <f t="shared" si="106"/>
        <v>6</v>
      </c>
      <c r="I51" s="213">
        <v>3</v>
      </c>
      <c r="J51" s="214">
        <v>3</v>
      </c>
      <c r="K51" s="215">
        <v>0</v>
      </c>
      <c r="L51" s="216"/>
      <c r="M51" s="204">
        <v>0.25</v>
      </c>
      <c r="N51" s="205">
        <v>0.15</v>
      </c>
      <c r="O51" s="205">
        <v>0</v>
      </c>
      <c r="P51" s="205">
        <v>0.2</v>
      </c>
      <c r="Q51" s="205">
        <v>0.9</v>
      </c>
      <c r="R51" s="205">
        <v>0</v>
      </c>
      <c r="S51" s="217">
        <f t="shared" si="124"/>
        <v>1.5</v>
      </c>
      <c r="T51" s="54"/>
      <c r="U51" s="26"/>
      <c r="V51" s="26"/>
      <c r="X51" s="45" t="s">
        <v>29</v>
      </c>
      <c r="Y51" s="246" t="s">
        <v>196</v>
      </c>
      <c r="Z51" s="52" t="s">
        <v>68</v>
      </c>
      <c r="AA51" s="212">
        <f t="shared" ref="AA51" si="132">AB51+AC51</f>
        <v>6</v>
      </c>
      <c r="AB51" s="213">
        <v>3</v>
      </c>
      <c r="AC51" s="214">
        <v>3</v>
      </c>
      <c r="AD51" s="215">
        <v>0</v>
      </c>
      <c r="AE51" s="216"/>
      <c r="AF51" s="204">
        <v>0.25</v>
      </c>
      <c r="AG51" s="205">
        <v>0.15</v>
      </c>
      <c r="AH51" s="205">
        <v>0</v>
      </c>
      <c r="AI51" s="205">
        <v>0.2</v>
      </c>
      <c r="AJ51" s="205">
        <v>0.9</v>
      </c>
      <c r="AK51" s="205">
        <v>0</v>
      </c>
      <c r="AL51" s="217">
        <f t="shared" si="130"/>
        <v>1.5</v>
      </c>
      <c r="AM51" s="196"/>
      <c r="AO51" s="45" t="s">
        <v>29</v>
      </c>
      <c r="AP51" s="51" t="s">
        <v>152</v>
      </c>
      <c r="AQ51" s="52" t="s">
        <v>68</v>
      </c>
      <c r="AR51" s="212">
        <f t="shared" si="75"/>
        <v>0</v>
      </c>
      <c r="AS51" s="213">
        <f t="shared" si="76"/>
        <v>0</v>
      </c>
      <c r="AT51" s="214">
        <f t="shared" si="77"/>
        <v>0</v>
      </c>
      <c r="AU51" s="215">
        <f t="shared" si="78"/>
        <v>0</v>
      </c>
      <c r="AV51" s="238"/>
      <c r="AW51" s="204">
        <f t="shared" si="79"/>
        <v>0</v>
      </c>
      <c r="AX51" s="205">
        <f t="shared" si="80"/>
        <v>0</v>
      </c>
      <c r="AY51" s="205">
        <f t="shared" si="81"/>
        <v>0</v>
      </c>
      <c r="AZ51" s="205">
        <f t="shared" si="82"/>
        <v>0</v>
      </c>
      <c r="BA51" s="183">
        <f t="shared" si="83"/>
        <v>0</v>
      </c>
      <c r="BB51" s="183">
        <f t="shared" si="70"/>
        <v>0</v>
      </c>
      <c r="BC51" s="217">
        <f t="shared" si="84"/>
        <v>0</v>
      </c>
      <c r="BD51" s="201"/>
      <c r="BN51" s="388" t="s">
        <v>68</v>
      </c>
      <c r="BO51" s="389">
        <f>BP51+BQ51</f>
        <v>3</v>
      </c>
      <c r="BP51" s="390">
        <v>1</v>
      </c>
      <c r="BQ51" s="391">
        <v>2</v>
      </c>
      <c r="BR51" s="392">
        <v>3</v>
      </c>
      <c r="BS51" s="392">
        <v>1</v>
      </c>
      <c r="BT51" s="393">
        <f t="shared" si="131"/>
        <v>-3</v>
      </c>
      <c r="BU51" s="476"/>
      <c r="BV51" s="409"/>
    </row>
    <row r="52" spans="1:74" ht="18.600000000000001" customHeight="1" outlineLevel="1" thickTop="1" thickBot="1" x14ac:dyDescent="0.25">
      <c r="A52" s="181"/>
      <c r="C52" s="247" t="s">
        <v>25</v>
      </c>
      <c r="D52" s="246" t="s">
        <v>319</v>
      </c>
      <c r="E52" s="250" t="s">
        <v>367</v>
      </c>
      <c r="F52" s="457" t="s">
        <v>419</v>
      </c>
      <c r="G52" s="26" t="s">
        <v>164</v>
      </c>
      <c r="H52" s="212">
        <f t="shared" ref="H52:H57" si="133">I52+J52</f>
        <v>1</v>
      </c>
      <c r="I52" s="213">
        <v>1</v>
      </c>
      <c r="J52" s="214">
        <v>0</v>
      </c>
      <c r="K52" s="215">
        <v>1</v>
      </c>
      <c r="L52" s="216"/>
      <c r="M52" s="204">
        <v>0.35</v>
      </c>
      <c r="N52" s="205">
        <v>0.05</v>
      </c>
      <c r="O52" s="205">
        <v>0</v>
      </c>
      <c r="P52" s="205">
        <v>0.7</v>
      </c>
      <c r="Q52" s="205">
        <v>0</v>
      </c>
      <c r="R52" s="205">
        <v>0</v>
      </c>
      <c r="S52" s="217">
        <f t="shared" si="124"/>
        <v>1.0999999999999999</v>
      </c>
      <c r="T52" s="54"/>
      <c r="U52" s="26"/>
      <c r="V52" s="26"/>
      <c r="X52" s="45" t="s">
        <v>25</v>
      </c>
      <c r="Y52" s="246" t="s">
        <v>197</v>
      </c>
      <c r="Z52" s="26" t="s">
        <v>164</v>
      </c>
      <c r="AA52" s="212">
        <f t="shared" ref="AA52:AA57" si="134">AB52+AC52</f>
        <v>1</v>
      </c>
      <c r="AB52" s="213">
        <v>1</v>
      </c>
      <c r="AC52" s="214">
        <v>0</v>
      </c>
      <c r="AD52" s="215">
        <v>2</v>
      </c>
      <c r="AE52" s="216"/>
      <c r="AF52" s="204">
        <v>0.35</v>
      </c>
      <c r="AG52" s="205">
        <v>0.05</v>
      </c>
      <c r="AH52" s="205">
        <v>0</v>
      </c>
      <c r="AI52" s="205">
        <v>0.7</v>
      </c>
      <c r="AJ52" s="205">
        <v>0</v>
      </c>
      <c r="AK52" s="205">
        <v>0</v>
      </c>
      <c r="AL52" s="217">
        <f t="shared" si="130"/>
        <v>1.0999999999999999</v>
      </c>
      <c r="AM52" s="196"/>
      <c r="AO52" s="45" t="s">
        <v>25</v>
      </c>
      <c r="AP52" s="187" t="s">
        <v>163</v>
      </c>
      <c r="AQ52" s="26" t="s">
        <v>164</v>
      </c>
      <c r="AR52" s="212">
        <f t="shared" si="75"/>
        <v>0</v>
      </c>
      <c r="AS52" s="213">
        <f t="shared" si="76"/>
        <v>0</v>
      </c>
      <c r="AT52" s="214">
        <f t="shared" si="77"/>
        <v>0</v>
      </c>
      <c r="AU52" s="215">
        <f t="shared" si="78"/>
        <v>-1</v>
      </c>
      <c r="AV52" s="238"/>
      <c r="AW52" s="204">
        <f t="shared" si="79"/>
        <v>0</v>
      </c>
      <c r="AX52" s="205">
        <f t="shared" si="80"/>
        <v>0</v>
      </c>
      <c r="AY52" s="205">
        <f t="shared" si="81"/>
        <v>0</v>
      </c>
      <c r="AZ52" s="205">
        <f t="shared" si="82"/>
        <v>0</v>
      </c>
      <c r="BA52" s="183">
        <f t="shared" si="83"/>
        <v>0</v>
      </c>
      <c r="BB52" s="183">
        <f t="shared" si="70"/>
        <v>0</v>
      </c>
      <c r="BC52" s="217">
        <f t="shared" si="84"/>
        <v>0</v>
      </c>
      <c r="BD52" s="201"/>
      <c r="BN52" s="353" t="s">
        <v>164</v>
      </c>
      <c r="BO52" s="354">
        <v>0</v>
      </c>
      <c r="BP52" s="355">
        <v>0</v>
      </c>
      <c r="BQ52" s="356">
        <v>0</v>
      </c>
      <c r="BR52" s="357">
        <v>0</v>
      </c>
      <c r="BS52" s="357">
        <v>2</v>
      </c>
      <c r="BT52" s="358">
        <f t="shared" si="131"/>
        <v>1</v>
      </c>
      <c r="BU52" s="416"/>
      <c r="BV52" s="402" t="s">
        <v>224</v>
      </c>
    </row>
    <row r="53" spans="1:74" ht="17.25" outlineLevel="1" thickTop="1" thickBot="1" x14ac:dyDescent="0.25">
      <c r="A53" s="181"/>
      <c r="C53" s="417"/>
      <c r="D53" s="435" t="s">
        <v>320</v>
      </c>
      <c r="E53" s="435" t="s">
        <v>490</v>
      </c>
      <c r="F53" s="457" t="s">
        <v>420</v>
      </c>
      <c r="G53" s="427" t="s">
        <v>249</v>
      </c>
      <c r="H53" s="212">
        <f t="shared" si="133"/>
        <v>2</v>
      </c>
      <c r="I53" s="213">
        <v>1</v>
      </c>
      <c r="J53" s="214">
        <v>1</v>
      </c>
      <c r="K53" s="215">
        <v>4</v>
      </c>
      <c r="L53" s="216"/>
      <c r="M53" s="204">
        <v>0.2</v>
      </c>
      <c r="N53" s="205">
        <v>0</v>
      </c>
      <c r="O53" s="205">
        <v>0</v>
      </c>
      <c r="P53" s="205">
        <v>0</v>
      </c>
      <c r="Q53" s="205">
        <v>0.9</v>
      </c>
      <c r="R53" s="205">
        <v>0</v>
      </c>
      <c r="S53" s="217">
        <f t="shared" si="124"/>
        <v>1.1000000000000001</v>
      </c>
      <c r="T53" s="54"/>
      <c r="U53" s="26"/>
      <c r="V53" s="26"/>
      <c r="X53" s="45"/>
      <c r="Y53" s="428" t="s">
        <v>491</v>
      </c>
      <c r="Z53" s="52" t="s">
        <v>249</v>
      </c>
      <c r="AA53" s="212">
        <f t="shared" si="134"/>
        <v>2</v>
      </c>
      <c r="AB53" s="213">
        <v>1</v>
      </c>
      <c r="AC53" s="214">
        <v>1</v>
      </c>
      <c r="AD53" s="215">
        <v>4</v>
      </c>
      <c r="AE53" s="216"/>
      <c r="AF53" s="204">
        <v>0.2</v>
      </c>
      <c r="AG53" s="205">
        <v>0</v>
      </c>
      <c r="AH53" s="205">
        <v>0</v>
      </c>
      <c r="AI53" s="205">
        <v>0</v>
      </c>
      <c r="AJ53" s="205">
        <v>0.9</v>
      </c>
      <c r="AK53" s="205">
        <v>0</v>
      </c>
      <c r="AL53" s="217">
        <f t="shared" si="130"/>
        <v>1.1000000000000001</v>
      </c>
      <c r="AM53" s="196"/>
      <c r="AO53" s="45"/>
      <c r="AP53" s="428" t="str">
        <f>Y53</f>
        <v>Universität Erlangen-Nürnberg (Gisela Anton)</v>
      </c>
      <c r="AQ53" s="52" t="s">
        <v>249</v>
      </c>
      <c r="AR53" s="212">
        <f t="shared" si="75"/>
        <v>0</v>
      </c>
      <c r="AS53" s="213">
        <f t="shared" si="76"/>
        <v>0</v>
      </c>
      <c r="AT53" s="214">
        <f t="shared" si="77"/>
        <v>0</v>
      </c>
      <c r="AU53" s="215">
        <f t="shared" si="78"/>
        <v>0</v>
      </c>
      <c r="AV53" s="238"/>
      <c r="AW53" s="204">
        <f t="shared" si="79"/>
        <v>0</v>
      </c>
      <c r="AX53" s="205">
        <f t="shared" si="80"/>
        <v>0</v>
      </c>
      <c r="AY53" s="205">
        <f t="shared" si="81"/>
        <v>0</v>
      </c>
      <c r="AZ53" s="205">
        <f t="shared" si="82"/>
        <v>0</v>
      </c>
      <c r="BA53" s="183">
        <f t="shared" si="83"/>
        <v>0</v>
      </c>
      <c r="BB53" s="183">
        <f t="shared" si="70"/>
        <v>0</v>
      </c>
      <c r="BC53" s="217">
        <f t="shared" si="84"/>
        <v>0</v>
      </c>
      <c r="BD53" s="201"/>
      <c r="BN53" s="341" t="s">
        <v>69</v>
      </c>
      <c r="BO53" s="342">
        <f>BP53+BQ53</f>
        <v>2</v>
      </c>
      <c r="BP53" s="343">
        <v>1</v>
      </c>
      <c r="BQ53" s="344">
        <v>1</v>
      </c>
      <c r="BR53" s="345">
        <v>2</v>
      </c>
      <c r="BS53" s="345">
        <v>1</v>
      </c>
      <c r="BT53" s="346">
        <f t="shared" si="131"/>
        <v>2</v>
      </c>
      <c r="BU53" s="416"/>
      <c r="BV53" s="403"/>
    </row>
    <row r="54" spans="1:74" ht="17.25" outlineLevel="1" thickTop="1" thickBot="1" x14ac:dyDescent="0.25">
      <c r="A54" s="181"/>
      <c r="C54" s="417"/>
      <c r="D54" s="435" t="s">
        <v>321</v>
      </c>
      <c r="E54" s="435" t="s">
        <v>368</v>
      </c>
      <c r="F54" s="457" t="s">
        <v>421</v>
      </c>
      <c r="G54" s="427" t="s">
        <v>246</v>
      </c>
      <c r="H54" s="212">
        <f t="shared" si="133"/>
        <v>4</v>
      </c>
      <c r="I54" s="213">
        <v>2</v>
      </c>
      <c r="J54" s="214">
        <v>2</v>
      </c>
      <c r="K54" s="215">
        <v>1</v>
      </c>
      <c r="L54" s="216"/>
      <c r="M54" s="204">
        <v>0.1</v>
      </c>
      <c r="N54" s="205">
        <v>0.3</v>
      </c>
      <c r="O54" s="205">
        <v>0</v>
      </c>
      <c r="P54" s="205">
        <v>0.4</v>
      </c>
      <c r="Q54" s="205">
        <v>0</v>
      </c>
      <c r="R54" s="205">
        <v>0.1</v>
      </c>
      <c r="S54" s="217">
        <f t="shared" si="124"/>
        <v>0.9</v>
      </c>
      <c r="T54" s="54"/>
      <c r="U54" s="26"/>
      <c r="V54" s="26"/>
      <c r="X54" s="45"/>
      <c r="Y54" s="428" t="s">
        <v>247</v>
      </c>
      <c r="Z54" s="52" t="s">
        <v>246</v>
      </c>
      <c r="AA54" s="212">
        <f t="shared" si="134"/>
        <v>4</v>
      </c>
      <c r="AB54" s="213">
        <v>2</v>
      </c>
      <c r="AC54" s="214">
        <v>2</v>
      </c>
      <c r="AD54" s="215">
        <v>2</v>
      </c>
      <c r="AE54" s="216"/>
      <c r="AF54" s="204">
        <v>0.25</v>
      </c>
      <c r="AG54" s="205">
        <v>0.55000000000000004</v>
      </c>
      <c r="AH54" s="205"/>
      <c r="AI54" s="205">
        <v>0.85</v>
      </c>
      <c r="AJ54" s="205"/>
      <c r="AK54" s="205"/>
      <c r="AL54" s="217">
        <f t="shared" si="130"/>
        <v>1.65</v>
      </c>
      <c r="AM54" s="196"/>
      <c r="AO54" s="45"/>
      <c r="AP54" s="428" t="s">
        <v>248</v>
      </c>
      <c r="AQ54" s="52" t="s">
        <v>246</v>
      </c>
      <c r="AR54" s="212">
        <f t="shared" si="75"/>
        <v>0</v>
      </c>
      <c r="AS54" s="213">
        <f t="shared" si="76"/>
        <v>0</v>
      </c>
      <c r="AT54" s="214">
        <f t="shared" si="77"/>
        <v>0</v>
      </c>
      <c r="AU54" s="215">
        <f t="shared" si="78"/>
        <v>-1</v>
      </c>
      <c r="AV54" s="238"/>
      <c r="AW54" s="204">
        <f t="shared" si="79"/>
        <v>-0.15</v>
      </c>
      <c r="AX54" s="205">
        <f t="shared" si="80"/>
        <v>-0.25000000000000006</v>
      </c>
      <c r="AY54" s="205">
        <f t="shared" si="81"/>
        <v>0</v>
      </c>
      <c r="AZ54" s="205">
        <f t="shared" si="82"/>
        <v>-0.44999999999999996</v>
      </c>
      <c r="BA54" s="183">
        <f t="shared" si="83"/>
        <v>0</v>
      </c>
      <c r="BB54" s="183">
        <f t="shared" si="70"/>
        <v>0.1</v>
      </c>
      <c r="BC54" s="217">
        <f t="shared" si="84"/>
        <v>-0.74999999999999989</v>
      </c>
      <c r="BD54" s="201"/>
      <c r="BN54" s="341" t="s">
        <v>69</v>
      </c>
      <c r="BO54" s="342">
        <f>BP54+BQ54</f>
        <v>2</v>
      </c>
      <c r="BP54" s="343">
        <v>1</v>
      </c>
      <c r="BQ54" s="344">
        <v>1</v>
      </c>
      <c r="BR54" s="345">
        <v>2</v>
      </c>
      <c r="BS54" s="345">
        <v>1</v>
      </c>
      <c r="BT54" s="346">
        <f t="shared" si="131"/>
        <v>-1</v>
      </c>
      <c r="BU54" s="471" t="s">
        <v>231</v>
      </c>
      <c r="BV54" s="403"/>
    </row>
    <row r="55" spans="1:74" ht="18.75" customHeight="1" outlineLevel="1" thickTop="1" thickBot="1" x14ac:dyDescent="0.25">
      <c r="A55" s="181"/>
      <c r="C55" s="247"/>
      <c r="D55" s="426" t="s">
        <v>322</v>
      </c>
      <c r="E55" s="426" t="s">
        <v>369</v>
      </c>
      <c r="F55" s="457" t="s">
        <v>422</v>
      </c>
      <c r="G55" s="427" t="s">
        <v>243</v>
      </c>
      <c r="H55" s="212">
        <f t="shared" si="133"/>
        <v>3</v>
      </c>
      <c r="I55" s="213">
        <v>1</v>
      </c>
      <c r="J55" s="214">
        <v>2</v>
      </c>
      <c r="K55" s="215">
        <v>4</v>
      </c>
      <c r="L55" s="216"/>
      <c r="M55" s="204">
        <v>0</v>
      </c>
      <c r="N55" s="205">
        <v>0.03</v>
      </c>
      <c r="O55" s="205">
        <v>0</v>
      </c>
      <c r="P55" s="205">
        <v>0</v>
      </c>
      <c r="Q55" s="205">
        <v>0</v>
      </c>
      <c r="R55" s="205">
        <v>0.8</v>
      </c>
      <c r="S55" s="217">
        <f t="shared" ref="S55" si="135">SUM(M55:R55)</f>
        <v>0.83000000000000007</v>
      </c>
      <c r="T55" s="54"/>
      <c r="U55" s="26"/>
      <c r="V55" s="26"/>
      <c r="X55" s="45"/>
      <c r="Y55" s="250" t="s">
        <v>242</v>
      </c>
      <c r="Z55" s="26" t="s">
        <v>243</v>
      </c>
      <c r="AA55" s="212">
        <f t="shared" si="134"/>
        <v>3</v>
      </c>
      <c r="AB55" s="213">
        <v>1</v>
      </c>
      <c r="AC55" s="214">
        <v>2</v>
      </c>
      <c r="AD55" s="215">
        <v>4</v>
      </c>
      <c r="AE55" s="216"/>
      <c r="AF55" s="204">
        <v>0</v>
      </c>
      <c r="AG55" s="205">
        <v>0.03</v>
      </c>
      <c r="AH55" s="205">
        <v>0</v>
      </c>
      <c r="AI55" s="205">
        <v>0</v>
      </c>
      <c r="AJ55" s="205">
        <v>0</v>
      </c>
      <c r="AK55" s="205">
        <v>0.8</v>
      </c>
      <c r="AL55" s="217">
        <f t="shared" ref="AL55:AL56" si="136">SUM(AF55:AK55)</f>
        <v>0.83000000000000007</v>
      </c>
      <c r="AM55" s="196"/>
      <c r="AO55" s="45" t="s">
        <v>25</v>
      </c>
      <c r="AP55" s="250" t="s">
        <v>242</v>
      </c>
      <c r="AQ55" s="26" t="s">
        <v>243</v>
      </c>
      <c r="AR55" s="212">
        <f t="shared" si="75"/>
        <v>0</v>
      </c>
      <c r="AS55" s="213">
        <f t="shared" si="76"/>
        <v>0</v>
      </c>
      <c r="AT55" s="214">
        <f t="shared" si="77"/>
        <v>0</v>
      </c>
      <c r="AU55" s="215">
        <f t="shared" si="78"/>
        <v>0</v>
      </c>
      <c r="AV55" s="238"/>
      <c r="AW55" s="204">
        <f t="shared" si="79"/>
        <v>0</v>
      </c>
      <c r="AX55" s="205">
        <f t="shared" si="80"/>
        <v>0</v>
      </c>
      <c r="AY55" s="205">
        <f t="shared" si="81"/>
        <v>0</v>
      </c>
      <c r="AZ55" s="205">
        <f t="shared" si="82"/>
        <v>0</v>
      </c>
      <c r="BA55" s="183">
        <f t="shared" si="83"/>
        <v>0</v>
      </c>
      <c r="BB55" s="183">
        <f t="shared" si="70"/>
        <v>0</v>
      </c>
      <c r="BC55" s="217">
        <f t="shared" si="84"/>
        <v>0</v>
      </c>
      <c r="BD55" s="201"/>
      <c r="BN55" s="353" t="s">
        <v>164</v>
      </c>
      <c r="BO55" s="354">
        <v>0</v>
      </c>
      <c r="BP55" s="355">
        <v>0</v>
      </c>
      <c r="BQ55" s="356">
        <v>0</v>
      </c>
      <c r="BR55" s="357">
        <v>0</v>
      </c>
      <c r="BS55" s="357">
        <v>2</v>
      </c>
      <c r="BT55" s="358">
        <f t="shared" si="131"/>
        <v>4</v>
      </c>
      <c r="BU55" s="472"/>
      <c r="BV55" s="402" t="s">
        <v>224</v>
      </c>
    </row>
    <row r="56" spans="1:74" ht="18.75" customHeight="1" outlineLevel="1" thickTop="1" thickBot="1" x14ac:dyDescent="0.25">
      <c r="A56" s="181"/>
      <c r="C56" s="247"/>
      <c r="D56" s="187" t="s">
        <v>426</v>
      </c>
      <c r="E56" s="187" t="s">
        <v>507</v>
      </c>
      <c r="F56" s="457" t="s">
        <v>508</v>
      </c>
      <c r="G56" s="26" t="s">
        <v>286</v>
      </c>
      <c r="H56" s="212">
        <f t="shared" si="133"/>
        <v>1</v>
      </c>
      <c r="I56" s="213">
        <v>1</v>
      </c>
      <c r="J56" s="214">
        <v>0</v>
      </c>
      <c r="K56" s="215">
        <v>0</v>
      </c>
      <c r="L56" s="216"/>
      <c r="M56" s="204">
        <v>0</v>
      </c>
      <c r="N56" s="205">
        <v>0</v>
      </c>
      <c r="O56" s="205">
        <v>0</v>
      </c>
      <c r="P56" s="205">
        <v>0</v>
      </c>
      <c r="Q56" s="205">
        <v>0.1</v>
      </c>
      <c r="R56" s="205">
        <v>0</v>
      </c>
      <c r="S56" s="217">
        <f t="shared" ref="S56" si="137">SUM(M56:R56)</f>
        <v>0.1</v>
      </c>
      <c r="T56" s="54"/>
      <c r="U56" s="26"/>
      <c r="V56" s="26"/>
      <c r="X56" s="45"/>
      <c r="Y56" s="426" t="s">
        <v>285</v>
      </c>
      <c r="Z56" s="427" t="s">
        <v>286</v>
      </c>
      <c r="AA56" s="212">
        <f t="shared" si="134"/>
        <v>1</v>
      </c>
      <c r="AB56" s="213">
        <v>1</v>
      </c>
      <c r="AC56" s="214">
        <v>0</v>
      </c>
      <c r="AD56" s="215">
        <v>0</v>
      </c>
      <c r="AE56" s="216"/>
      <c r="AF56" s="204"/>
      <c r="AG56" s="205"/>
      <c r="AH56" s="205"/>
      <c r="AI56" s="205"/>
      <c r="AJ56" s="205">
        <v>0.1</v>
      </c>
      <c r="AK56" s="205"/>
      <c r="AL56" s="217">
        <f t="shared" si="136"/>
        <v>0.1</v>
      </c>
      <c r="AM56" s="196"/>
      <c r="AO56" s="45" t="s">
        <v>25</v>
      </c>
      <c r="AP56" s="426" t="s">
        <v>285</v>
      </c>
      <c r="AQ56" s="427" t="s">
        <v>286</v>
      </c>
      <c r="AR56" s="212">
        <f t="shared" ref="AR56" si="138">H56-AA56</f>
        <v>0</v>
      </c>
      <c r="AS56" s="213">
        <f t="shared" ref="AS56" si="139">I56-AB56</f>
        <v>0</v>
      </c>
      <c r="AT56" s="214">
        <f t="shared" ref="AT56" si="140">J56-AC56</f>
        <v>0</v>
      </c>
      <c r="AU56" s="215">
        <f t="shared" ref="AU56" si="141">K56-AD56</f>
        <v>0</v>
      </c>
      <c r="AV56" s="238"/>
      <c r="AW56" s="204">
        <f t="shared" ref="AW56" si="142">M56-AF56</f>
        <v>0</v>
      </c>
      <c r="AX56" s="205">
        <f t="shared" ref="AX56" si="143">N56-AG56</f>
        <v>0</v>
      </c>
      <c r="AY56" s="205">
        <f t="shared" ref="AY56" si="144">O56-AH56</f>
        <v>0</v>
      </c>
      <c r="AZ56" s="205">
        <f t="shared" ref="AZ56" si="145">P56-AI56</f>
        <v>0</v>
      </c>
      <c r="BA56" s="183">
        <f t="shared" ref="BA56" si="146">Q56-AJ56</f>
        <v>0</v>
      </c>
      <c r="BB56" s="183">
        <f t="shared" ref="BB56" si="147">R56-AK56</f>
        <v>0</v>
      </c>
      <c r="BC56" s="217">
        <f t="shared" ref="BC56" si="148">S56-AL56</f>
        <v>0</v>
      </c>
      <c r="BD56" s="201"/>
      <c r="BN56" s="353" t="s">
        <v>164</v>
      </c>
      <c r="BO56" s="354">
        <v>0</v>
      </c>
      <c r="BP56" s="355">
        <v>0</v>
      </c>
      <c r="BQ56" s="356">
        <v>0</v>
      </c>
      <c r="BR56" s="357">
        <v>0</v>
      </c>
      <c r="BS56" s="357">
        <v>2</v>
      </c>
      <c r="BT56" s="358">
        <f t="shared" ref="BT56" si="149">K56-BR56</f>
        <v>0</v>
      </c>
      <c r="BU56" s="472"/>
      <c r="BV56" s="402" t="s">
        <v>224</v>
      </c>
    </row>
    <row r="57" spans="1:74" ht="18.75" customHeight="1" outlineLevel="1" thickTop="1" thickBot="1" x14ac:dyDescent="0.25">
      <c r="A57" s="181"/>
      <c r="C57" s="247"/>
      <c r="D57" s="187" t="s">
        <v>509</v>
      </c>
      <c r="E57" s="187" t="s">
        <v>510</v>
      </c>
      <c r="F57" s="457" t="s">
        <v>511</v>
      </c>
      <c r="G57" s="26" t="s">
        <v>505</v>
      </c>
      <c r="H57" s="212">
        <f t="shared" si="133"/>
        <v>1</v>
      </c>
      <c r="I57" s="213">
        <v>1</v>
      </c>
      <c r="J57" s="214">
        <v>0</v>
      </c>
      <c r="K57" s="215">
        <v>1</v>
      </c>
      <c r="L57" s="216"/>
      <c r="M57" s="204">
        <v>0.47</v>
      </c>
      <c r="N57" s="205">
        <v>0.55000000000000004</v>
      </c>
      <c r="O57" s="205">
        <v>0</v>
      </c>
      <c r="P57" s="205">
        <v>0</v>
      </c>
      <c r="Q57" s="205">
        <v>0</v>
      </c>
      <c r="R57" s="205">
        <v>0</v>
      </c>
      <c r="S57" s="217">
        <f t="shared" si="124"/>
        <v>1.02</v>
      </c>
      <c r="T57" s="54"/>
      <c r="U57" s="26"/>
      <c r="V57" s="26"/>
      <c r="X57" s="45"/>
      <c r="Y57" s="426" t="s">
        <v>509</v>
      </c>
      <c r="Z57" s="427" t="s">
        <v>505</v>
      </c>
      <c r="AA57" s="212">
        <f t="shared" si="134"/>
        <v>0</v>
      </c>
      <c r="AB57" s="213">
        <v>0</v>
      </c>
      <c r="AC57" s="214">
        <v>0</v>
      </c>
      <c r="AD57" s="215">
        <v>0</v>
      </c>
      <c r="AE57" s="216"/>
      <c r="AF57" s="204"/>
      <c r="AG57" s="205"/>
      <c r="AH57" s="205"/>
      <c r="AI57" s="205"/>
      <c r="AJ57" s="205"/>
      <c r="AK57" s="205"/>
      <c r="AL57" s="217">
        <f t="shared" ref="AL57" si="150">SUM(AF57:AK57)</f>
        <v>0</v>
      </c>
      <c r="AM57" s="196"/>
      <c r="AO57" s="45"/>
      <c r="AP57" s="426" t="s">
        <v>509</v>
      </c>
      <c r="AQ57" s="427" t="s">
        <v>505</v>
      </c>
      <c r="AR57" s="212">
        <f t="shared" si="75"/>
        <v>1</v>
      </c>
      <c r="AS57" s="213">
        <f t="shared" si="76"/>
        <v>1</v>
      </c>
      <c r="AT57" s="214">
        <f t="shared" si="77"/>
        <v>0</v>
      </c>
      <c r="AU57" s="215">
        <f t="shared" si="78"/>
        <v>1</v>
      </c>
      <c r="AV57" s="238"/>
      <c r="AW57" s="204">
        <f t="shared" si="79"/>
        <v>0.47</v>
      </c>
      <c r="AX57" s="205">
        <f t="shared" si="80"/>
        <v>0.55000000000000004</v>
      </c>
      <c r="AY57" s="205">
        <f t="shared" si="81"/>
        <v>0</v>
      </c>
      <c r="AZ57" s="205">
        <f t="shared" si="82"/>
        <v>0</v>
      </c>
      <c r="BA57" s="183">
        <f t="shared" si="83"/>
        <v>0</v>
      </c>
      <c r="BB57" s="183">
        <f t="shared" si="70"/>
        <v>0</v>
      </c>
      <c r="BC57" s="217">
        <f t="shared" si="84"/>
        <v>1.02</v>
      </c>
      <c r="BD57" s="201"/>
      <c r="BN57" s="353" t="s">
        <v>164</v>
      </c>
      <c r="BO57" s="354">
        <v>0</v>
      </c>
      <c r="BP57" s="355">
        <v>0</v>
      </c>
      <c r="BQ57" s="356">
        <v>0</v>
      </c>
      <c r="BR57" s="357">
        <v>0</v>
      </c>
      <c r="BS57" s="357">
        <v>2</v>
      </c>
      <c r="BT57" s="358">
        <f t="shared" si="131"/>
        <v>1</v>
      </c>
      <c r="BU57" s="472"/>
      <c r="BV57" s="402" t="s">
        <v>224</v>
      </c>
    </row>
    <row r="58" spans="1:74" ht="22.5" customHeight="1" thickTop="1" thickBot="1" x14ac:dyDescent="0.3">
      <c r="C58" s="35"/>
      <c r="D58" s="35" t="s">
        <v>70</v>
      </c>
      <c r="E58" s="235"/>
      <c r="F58" s="235"/>
      <c r="G58" s="235"/>
      <c r="H58" s="218">
        <f>SUM(H32:H57)</f>
        <v>78</v>
      </c>
      <c r="I58" s="219">
        <f>SUM(I32:I57)</f>
        <v>45</v>
      </c>
      <c r="J58" s="220">
        <f>SUM(J32:J57)</f>
        <v>33</v>
      </c>
      <c r="K58" s="221">
        <f>SUM(K32:K57)</f>
        <v>86</v>
      </c>
      <c r="L58" s="222"/>
      <c r="M58" s="223">
        <f t="shared" ref="M58:S58" si="151">SUM(M32:M57)</f>
        <v>8.2399999999999984</v>
      </c>
      <c r="N58" s="224">
        <f t="shared" si="151"/>
        <v>9.0550000000000015</v>
      </c>
      <c r="O58" s="224">
        <f t="shared" si="151"/>
        <v>1.6500000000000001</v>
      </c>
      <c r="P58" s="224">
        <f t="shared" si="151"/>
        <v>4.45</v>
      </c>
      <c r="Q58" s="224">
        <f t="shared" si="151"/>
        <v>6.45</v>
      </c>
      <c r="R58" s="224">
        <f t="shared" si="151"/>
        <v>3.4000000000000004</v>
      </c>
      <c r="S58" s="226">
        <f t="shared" si="151"/>
        <v>33.245000000000005</v>
      </c>
      <c r="T58" s="54"/>
      <c r="U58" s="414">
        <f>COUNTA(U32:U57)</f>
        <v>0</v>
      </c>
      <c r="V58" s="414">
        <f>COUNTA(V32:V57)</f>
        <v>0</v>
      </c>
      <c r="X58" s="35"/>
      <c r="Y58" s="249" t="s">
        <v>70</v>
      </c>
      <c r="Z58" s="62"/>
      <c r="AA58" s="218">
        <f>SUM(AA32:AA57)</f>
        <v>76</v>
      </c>
      <c r="AB58" s="219">
        <f>SUM(AB32:AB57)</f>
        <v>44</v>
      </c>
      <c r="AC58" s="220">
        <f>SUM(AC32:AC57)</f>
        <v>32</v>
      </c>
      <c r="AD58" s="221">
        <f>SUM(AD32:AD57)</f>
        <v>87</v>
      </c>
      <c r="AE58" s="222"/>
      <c r="AF58" s="223">
        <f t="shared" ref="AF58:AL58" si="152">SUM(AF32:AF57)</f>
        <v>7.3500000000000005</v>
      </c>
      <c r="AG58" s="224">
        <f t="shared" si="152"/>
        <v>8.73</v>
      </c>
      <c r="AH58" s="224">
        <f t="shared" si="152"/>
        <v>2.1</v>
      </c>
      <c r="AI58" s="224">
        <f t="shared" si="152"/>
        <v>4.9000000000000004</v>
      </c>
      <c r="AJ58" s="224">
        <f t="shared" si="152"/>
        <v>7.8000000000000016</v>
      </c>
      <c r="AK58" s="224">
        <f t="shared" si="152"/>
        <v>2.95</v>
      </c>
      <c r="AL58" s="226">
        <f t="shared" si="152"/>
        <v>33.83</v>
      </c>
      <c r="AM58" s="196"/>
      <c r="AO58" s="35"/>
      <c r="AP58" s="61" t="s">
        <v>70</v>
      </c>
      <c r="AQ58" s="62"/>
      <c r="AR58" s="218">
        <f t="shared" si="75"/>
        <v>2</v>
      </c>
      <c r="AS58" s="219">
        <f t="shared" si="76"/>
        <v>1</v>
      </c>
      <c r="AT58" s="220">
        <f t="shared" si="77"/>
        <v>1</v>
      </c>
      <c r="AU58" s="221">
        <f t="shared" si="78"/>
        <v>-1</v>
      </c>
      <c r="AV58" s="243"/>
      <c r="AW58" s="223">
        <f t="shared" si="79"/>
        <v>0.8899999999999979</v>
      </c>
      <c r="AX58" s="224">
        <f t="shared" si="80"/>
        <v>0.32500000000000107</v>
      </c>
      <c r="AY58" s="224">
        <f t="shared" si="81"/>
        <v>-0.44999999999999996</v>
      </c>
      <c r="AZ58" s="224">
        <f t="shared" si="82"/>
        <v>-0.45000000000000018</v>
      </c>
      <c r="BA58" s="225">
        <f t="shared" si="83"/>
        <v>-1.3500000000000014</v>
      </c>
      <c r="BB58" s="225">
        <f t="shared" si="70"/>
        <v>0.45000000000000018</v>
      </c>
      <c r="BC58" s="226">
        <f t="shared" si="84"/>
        <v>-0.58499999999999375</v>
      </c>
      <c r="BD58" s="201"/>
      <c r="BN58" s="35" t="s">
        <v>219</v>
      </c>
      <c r="BO58" s="218">
        <f>SUM(BO32:BO54)</f>
        <v>61</v>
      </c>
      <c r="BP58" s="219">
        <f>SUM(BP32:BP57)</f>
        <v>34</v>
      </c>
      <c r="BQ58" s="220">
        <f>SUM(BQ32:BQ57)</f>
        <v>27</v>
      </c>
      <c r="BR58" s="339">
        <f>SUM(BR32:BR57)</f>
        <v>82</v>
      </c>
      <c r="BS58" s="339">
        <f>SUM(BS32:BS57)</f>
        <v>93</v>
      </c>
      <c r="BT58" s="340">
        <f t="shared" si="131"/>
        <v>4</v>
      </c>
      <c r="BU58" s="394"/>
    </row>
    <row r="59" spans="1:74" ht="21.75" customHeight="1" thickTop="1" thickBot="1" x14ac:dyDescent="0.3">
      <c r="C59" s="36"/>
      <c r="D59" s="36" t="s">
        <v>71</v>
      </c>
      <c r="E59" s="236"/>
      <c r="F59" s="236"/>
      <c r="G59" s="236"/>
      <c r="H59" s="227">
        <f>H58+H31</f>
        <v>170</v>
      </c>
      <c r="I59" s="228">
        <f>I58+I31</f>
        <v>92</v>
      </c>
      <c r="J59" s="229">
        <f>J58+J31</f>
        <v>78</v>
      </c>
      <c r="K59" s="230">
        <f>K58+K31</f>
        <v>149</v>
      </c>
      <c r="L59" s="222"/>
      <c r="M59" s="231">
        <f t="shared" ref="M59:S59" si="153">M58+M31</f>
        <v>16.57</v>
      </c>
      <c r="N59" s="232">
        <f t="shared" si="153"/>
        <v>19.035000000000004</v>
      </c>
      <c r="O59" s="232">
        <f t="shared" si="153"/>
        <v>3.43</v>
      </c>
      <c r="P59" s="232">
        <f t="shared" si="153"/>
        <v>8.4499999999999993</v>
      </c>
      <c r="Q59" s="232">
        <f t="shared" si="153"/>
        <v>15.95</v>
      </c>
      <c r="R59" s="232">
        <f t="shared" si="153"/>
        <v>7.4</v>
      </c>
      <c r="S59" s="234">
        <f t="shared" si="153"/>
        <v>70.835000000000008</v>
      </c>
      <c r="T59" s="54"/>
      <c r="U59" s="415">
        <f>U58+U31</f>
        <v>0</v>
      </c>
      <c r="V59" s="415">
        <f>V58+V31</f>
        <v>0</v>
      </c>
      <c r="X59" s="36"/>
      <c r="Y59" s="63" t="s">
        <v>71</v>
      </c>
      <c r="Z59" s="64"/>
      <c r="AA59" s="227">
        <f>AA58+AA31</f>
        <v>164</v>
      </c>
      <c r="AB59" s="228">
        <f>AB58+AB31</f>
        <v>89</v>
      </c>
      <c r="AC59" s="229">
        <f>AC58+AC31</f>
        <v>75</v>
      </c>
      <c r="AD59" s="230">
        <f>AD58+AD31</f>
        <v>145</v>
      </c>
      <c r="AE59" s="222"/>
      <c r="AF59" s="231">
        <f t="shared" ref="AF59:AL59" si="154">AF58+AF31</f>
        <v>16.04</v>
      </c>
      <c r="AG59" s="232">
        <f t="shared" si="154"/>
        <v>19.16</v>
      </c>
      <c r="AH59" s="232">
        <f t="shared" si="154"/>
        <v>3.88</v>
      </c>
      <c r="AI59" s="232">
        <f t="shared" si="154"/>
        <v>8.8000000000000007</v>
      </c>
      <c r="AJ59" s="232">
        <f t="shared" si="154"/>
        <v>16.600000000000001</v>
      </c>
      <c r="AK59" s="232">
        <f t="shared" si="154"/>
        <v>7.05</v>
      </c>
      <c r="AL59" s="234">
        <f t="shared" si="154"/>
        <v>71.53</v>
      </c>
      <c r="AM59" s="196"/>
      <c r="AO59" s="36"/>
      <c r="AP59" s="63" t="s">
        <v>71</v>
      </c>
      <c r="AQ59" s="64"/>
      <c r="AR59" s="227">
        <f t="shared" si="75"/>
        <v>6</v>
      </c>
      <c r="AS59" s="228">
        <f t="shared" si="76"/>
        <v>3</v>
      </c>
      <c r="AT59" s="229">
        <f t="shared" si="77"/>
        <v>3</v>
      </c>
      <c r="AU59" s="230">
        <f t="shared" si="78"/>
        <v>4</v>
      </c>
      <c r="AV59" s="243"/>
      <c r="AW59" s="231">
        <f t="shared" si="79"/>
        <v>0.53000000000000114</v>
      </c>
      <c r="AX59" s="232">
        <f t="shared" si="80"/>
        <v>-0.12499999999999645</v>
      </c>
      <c r="AY59" s="232">
        <f t="shared" si="81"/>
        <v>-0.44999999999999973</v>
      </c>
      <c r="AZ59" s="232">
        <f t="shared" si="82"/>
        <v>-0.35000000000000142</v>
      </c>
      <c r="BA59" s="233">
        <f t="shared" si="83"/>
        <v>-0.65000000000000213</v>
      </c>
      <c r="BB59" s="233">
        <f t="shared" si="70"/>
        <v>0.35000000000000053</v>
      </c>
      <c r="BC59" s="234">
        <f t="shared" si="84"/>
        <v>-0.69499999999999318</v>
      </c>
      <c r="BD59" s="201"/>
      <c r="BN59" s="36" t="s">
        <v>71</v>
      </c>
      <c r="BO59" s="335">
        <f>BO58+BO31</f>
        <v>187</v>
      </c>
      <c r="BP59" s="336">
        <f>BP58+BP31</f>
        <v>95</v>
      </c>
      <c r="BQ59" s="337">
        <f>BQ58+BQ31</f>
        <v>92</v>
      </c>
      <c r="BR59" s="374">
        <f>BR58+BR31</f>
        <v>135</v>
      </c>
      <c r="BS59" s="374">
        <f>BS58+BS31</f>
        <v>144</v>
      </c>
      <c r="BT59" s="375">
        <f t="shared" si="131"/>
        <v>14</v>
      </c>
      <c r="BU59" s="394"/>
    </row>
    <row r="60" spans="1:74" ht="17.25" thickTop="1" thickBot="1" x14ac:dyDescent="0.3">
      <c r="C60" s="467" t="s">
        <v>124</v>
      </c>
      <c r="D60" s="467"/>
      <c r="E60" s="467"/>
      <c r="F60" s="456"/>
      <c r="G60" s="48"/>
      <c r="H60" s="49"/>
      <c r="I60" s="49"/>
      <c r="J60" s="49"/>
      <c r="K60" s="50"/>
      <c r="L60" s="25"/>
      <c r="M60" s="44"/>
      <c r="N60" s="44"/>
      <c r="O60" s="44"/>
      <c r="P60" s="44"/>
      <c r="Q60" s="44"/>
      <c r="R60" s="44"/>
      <c r="S60" s="44"/>
      <c r="T60" s="24"/>
      <c r="U60" s="37"/>
      <c r="V60" s="37"/>
      <c r="X60" s="485" t="s">
        <v>124</v>
      </c>
      <c r="Y60" s="485"/>
      <c r="Z60" s="48"/>
      <c r="AA60" s="49"/>
      <c r="AB60" s="49"/>
      <c r="AC60" s="49"/>
      <c r="AD60" s="50"/>
      <c r="AE60" s="189"/>
      <c r="AF60" s="190"/>
      <c r="AG60" s="190"/>
      <c r="AH60" s="190"/>
      <c r="AI60" s="190"/>
      <c r="AJ60" s="190"/>
      <c r="AK60" s="190"/>
      <c r="AL60" s="190"/>
      <c r="AM60" s="191"/>
      <c r="AO60" s="485" t="s">
        <v>124</v>
      </c>
      <c r="AP60" s="485"/>
      <c r="AQ60" s="48"/>
      <c r="AR60" s="49"/>
      <c r="AS60" s="49"/>
      <c r="AT60" s="49"/>
      <c r="AU60" s="50"/>
      <c r="AV60" s="198"/>
      <c r="AW60" s="203"/>
      <c r="AX60" s="203"/>
      <c r="AY60" s="203"/>
      <c r="AZ60" s="203"/>
      <c r="BA60" s="203"/>
      <c r="BB60" s="203"/>
      <c r="BC60" s="203"/>
      <c r="BD60" s="202"/>
      <c r="BO60" s="332"/>
      <c r="BP60" s="333"/>
      <c r="BQ60" s="333"/>
      <c r="BR60"/>
      <c r="BS60"/>
      <c r="BT60"/>
    </row>
    <row r="61" spans="1:74" ht="15.75" x14ac:dyDescent="0.25">
      <c r="D61" s="455" t="s">
        <v>370</v>
      </c>
      <c r="U61" s="450">
        <f>U59/47</f>
        <v>0</v>
      </c>
    </row>
    <row r="62" spans="1:74" x14ac:dyDescent="0.2">
      <c r="D62" s="455"/>
      <c r="I62" s="29"/>
      <c r="AB62" s="177"/>
      <c r="AS62" s="177"/>
      <c r="BP62" s="29"/>
    </row>
    <row r="63" spans="1:74" x14ac:dyDescent="0.2">
      <c r="H63"/>
      <c r="I63"/>
      <c r="J63"/>
      <c r="K63"/>
      <c r="L63"/>
      <c r="AA63" s="65"/>
      <c r="AB63" s="65"/>
      <c r="AC63" s="65"/>
      <c r="AD63" s="65"/>
      <c r="AE63" s="65"/>
      <c r="AR63" s="65"/>
      <c r="AS63" s="65"/>
      <c r="AT63" s="65"/>
      <c r="AU63" s="65"/>
      <c r="AV63" s="65"/>
      <c r="BO63"/>
      <c r="BP63"/>
      <c r="BQ63"/>
      <c r="BR63"/>
      <c r="BS63"/>
      <c r="BT63"/>
    </row>
    <row r="64" spans="1:74" ht="16.5" customHeight="1" x14ac:dyDescent="0.2">
      <c r="H64"/>
      <c r="I64"/>
      <c r="J64"/>
      <c r="K64"/>
      <c r="L64"/>
      <c r="AA64" s="65"/>
      <c r="AB64" s="65"/>
      <c r="AC64" s="65"/>
      <c r="AD64" s="65"/>
      <c r="AE64" s="65"/>
      <c r="AR64" s="65"/>
      <c r="AS64" s="65"/>
      <c r="AT64" s="65"/>
      <c r="AU64" s="65"/>
      <c r="AV64" s="65"/>
      <c r="BS64"/>
    </row>
    <row r="65" ht="15.75" customHeight="1" x14ac:dyDescent="0.2"/>
    <row r="66" ht="15.75" customHeight="1" x14ac:dyDescent="0.2"/>
  </sheetData>
  <mergeCells count="15">
    <mergeCell ref="C60:E60"/>
    <mergeCell ref="BO1:BR1"/>
    <mergeCell ref="BU54:BU57"/>
    <mergeCell ref="BU42:BU44"/>
    <mergeCell ref="BU45:BU46"/>
    <mergeCell ref="BU32:BU41"/>
    <mergeCell ref="BU47:BU51"/>
    <mergeCell ref="H1:K1"/>
    <mergeCell ref="M1:S1"/>
    <mergeCell ref="AR1:AU1"/>
    <mergeCell ref="AW1:BC1"/>
    <mergeCell ref="AO60:AP60"/>
    <mergeCell ref="AF1:AL1"/>
    <mergeCell ref="AA1:AD1"/>
    <mergeCell ref="X60:Y60"/>
  </mergeCells>
  <phoneticPr fontId="5" type="noConversion"/>
  <conditionalFormatting sqref="AR3:BA4 AR31:BA32 AR6:BA7 AR14:BA16 AR27:BA29 AR54:BA54 AR18:BA19 BC18:BC19 BC54 BC27:BC29 BC14:BC16 BC6:BC7 BC31:BC32 BC3:BC4 BB3:BB7 AR38:BA51 BC38:BC51 BB27:BB32 BB14:BB20 BB11:BB12 BB34:BB55 BC34:BC36 AR34:BA36 AY33 BB9 AR22:BA23 BC22:BC23 BB22:BB24 AR57:BC59">
    <cfRule type="cellIs" dxfId="81" priority="264" stopIfTrue="1" operator="notEqual">
      <formula>0</formula>
    </cfRule>
  </conditionalFormatting>
  <conditionalFormatting sqref="M27:Q28 H57:Q59 S27:S32 H38:Q54 R32 S3:S7 H27:L29 H30:Q32 H3:Q7 S38:S55 R27:R30 H14:Q20 S14:S19 H11:Q12 S11:S12 H34:Q36 R34:R55 S34:S36 H9:Q9 S9 H22:R24 S21:S24 AA22:AK24 AL21:AL24 R57 S57:S59">
    <cfRule type="cellIs" dxfId="80" priority="262" stopIfTrue="1" operator="notEqual">
      <formula>AA3</formula>
    </cfRule>
  </conditionalFormatting>
  <conditionalFormatting sqref="M29:Q29">
    <cfRule type="cellIs" dxfId="79" priority="261" stopIfTrue="1" operator="notEqual">
      <formula>AF29</formula>
    </cfRule>
  </conditionalFormatting>
  <conditionalFormatting sqref="AR52:BA53 BC52:BC53">
    <cfRule type="cellIs" dxfId="78" priority="255" stopIfTrue="1" operator="notEqual">
      <formula>0</formula>
    </cfRule>
  </conditionalFormatting>
  <conditionalFormatting sqref="AR53:BA53 BC53">
    <cfRule type="cellIs" dxfId="77" priority="253" stopIfTrue="1" operator="notEqual">
      <formula>0</formula>
    </cfRule>
  </conditionalFormatting>
  <conditionalFormatting sqref="AR30:BA30 BC30">
    <cfRule type="cellIs" dxfId="76" priority="243" stopIfTrue="1" operator="notEqual">
      <formula>0</formula>
    </cfRule>
  </conditionalFormatting>
  <conditionalFormatting sqref="AR17:BA17 BC17">
    <cfRule type="cellIs" dxfId="75" priority="239" stopIfTrue="1" operator="notEqual">
      <formula>0</formula>
    </cfRule>
  </conditionalFormatting>
  <conditionalFormatting sqref="AR5:BA5 BC5">
    <cfRule type="cellIs" dxfId="74" priority="223" stopIfTrue="1" operator="notEqual">
      <formula>0</formula>
    </cfRule>
  </conditionalFormatting>
  <conditionalFormatting sqref="AR9:BA9 BC9">
    <cfRule type="cellIs" dxfId="73" priority="219" stopIfTrue="1" operator="notEqual">
      <formula>0</formula>
    </cfRule>
  </conditionalFormatting>
  <conditionalFormatting sqref="AR12:AX12 BC12 BA12">
    <cfRule type="cellIs" dxfId="72" priority="211" stopIfTrue="1" operator="notEqual">
      <formula>0</formula>
    </cfRule>
  </conditionalFormatting>
  <conditionalFormatting sqref="AR24:BA24 BC24">
    <cfRule type="cellIs" dxfId="71" priority="207" stopIfTrue="1" operator="notEqual">
      <formula>0</formula>
    </cfRule>
  </conditionalFormatting>
  <conditionalFormatting sqref="AR11:BA11 BC11 AY12:AZ12">
    <cfRule type="cellIs" dxfId="70" priority="203" stopIfTrue="1" operator="notEqual">
      <formula>0</formula>
    </cfRule>
  </conditionalFormatting>
  <conditionalFormatting sqref="AR37 BC37 AV37">
    <cfRule type="cellIs" dxfId="69" priority="182" stopIfTrue="1" operator="notEqual">
      <formula>0</formula>
    </cfRule>
  </conditionalFormatting>
  <conditionalFormatting sqref="S37">
    <cfRule type="cellIs" dxfId="68" priority="181" stopIfTrue="1" operator="notEqual">
      <formula>AL37</formula>
    </cfRule>
  </conditionalFormatting>
  <conditionalFormatting sqref="H37:Q37">
    <cfRule type="cellIs" dxfId="67" priority="180" stopIfTrue="1" operator="notEqual">
      <formula>AA37</formula>
    </cfRule>
  </conditionalFormatting>
  <conditionalFormatting sqref="S20">
    <cfRule type="cellIs" dxfId="66" priority="169" stopIfTrue="1" operator="notEqual">
      <formula>AL20</formula>
    </cfRule>
  </conditionalFormatting>
  <conditionalFormatting sqref="AW37:BA37">
    <cfRule type="cellIs" dxfId="65" priority="176" stopIfTrue="1" operator="notEqual">
      <formula>0</formula>
    </cfRule>
  </conditionalFormatting>
  <conditionalFormatting sqref="AS37:AU37">
    <cfRule type="cellIs" dxfId="64" priority="175" stopIfTrue="1" operator="notEqual">
      <formula>0</formula>
    </cfRule>
  </conditionalFormatting>
  <conditionalFormatting sqref="AR55:BA55 BC55">
    <cfRule type="cellIs" dxfId="63" priority="174" stopIfTrue="1" operator="notEqual">
      <formula>0</formula>
    </cfRule>
  </conditionalFormatting>
  <conditionalFormatting sqref="H55:Q55">
    <cfRule type="cellIs" dxfId="62" priority="173" stopIfTrue="1" operator="notEqual">
      <formula>AA55</formula>
    </cfRule>
  </conditionalFormatting>
  <conditionalFormatting sqref="AR20:BA20 BC20">
    <cfRule type="cellIs" dxfId="61" priority="170" stopIfTrue="1" operator="notEqual">
      <formula>0</formula>
    </cfRule>
  </conditionalFormatting>
  <conditionalFormatting sqref="R3">
    <cfRule type="cellIs" dxfId="60" priority="125" stopIfTrue="1" operator="notEqual">
      <formula>AK3</formula>
    </cfRule>
  </conditionalFormatting>
  <conditionalFormatting sqref="R4:R7 R14 R11:R12 R9">
    <cfRule type="cellIs" dxfId="59" priority="124" stopIfTrue="1" operator="notEqual">
      <formula>AK4</formula>
    </cfRule>
  </conditionalFormatting>
  <conditionalFormatting sqref="R15:R20">
    <cfRule type="cellIs" dxfId="58" priority="123" stopIfTrue="1" operator="notEqual">
      <formula>AK15</formula>
    </cfRule>
  </conditionalFormatting>
  <conditionalFormatting sqref="R58">
    <cfRule type="cellIs" dxfId="57" priority="122" stopIfTrue="1" operator="notEqual">
      <formula>AK58</formula>
    </cfRule>
  </conditionalFormatting>
  <conditionalFormatting sqref="R59">
    <cfRule type="cellIs" dxfId="56" priority="121" stopIfTrue="1" operator="notEqual">
      <formula>AK59</formula>
    </cfRule>
  </conditionalFormatting>
  <conditionalFormatting sqref="R31">
    <cfRule type="cellIs" dxfId="55" priority="120" stopIfTrue="1" operator="notEqual">
      <formula>AK31</formula>
    </cfRule>
  </conditionalFormatting>
  <conditionalFormatting sqref="AR25:BC25">
    <cfRule type="cellIs" dxfId="54" priority="119" stopIfTrue="1" operator="notEqual">
      <formula>0</formula>
    </cfRule>
  </conditionalFormatting>
  <conditionalFormatting sqref="S25">
    <cfRule type="cellIs" dxfId="53" priority="118" stopIfTrue="1" operator="notEqual">
      <formula>AL25</formula>
    </cfRule>
  </conditionalFormatting>
  <conditionalFormatting sqref="H25:Q25">
    <cfRule type="cellIs" dxfId="52" priority="117" stopIfTrue="1" operator="notEqual">
      <formula>AA25</formula>
    </cfRule>
  </conditionalFormatting>
  <conditionalFormatting sqref="R25">
    <cfRule type="cellIs" dxfId="51" priority="113" stopIfTrue="1" operator="notEqual">
      <formula>AK25</formula>
    </cfRule>
  </conditionalFormatting>
  <conditionalFormatting sqref="AR21:BC21">
    <cfRule type="cellIs" dxfId="50" priority="93" stopIfTrue="1" operator="notEqual">
      <formula>0</formula>
    </cfRule>
  </conditionalFormatting>
  <conditionalFormatting sqref="H21:Q21">
    <cfRule type="cellIs" dxfId="49" priority="92" stopIfTrue="1" operator="notEqual">
      <formula>AA21</formula>
    </cfRule>
  </conditionalFormatting>
  <conditionalFormatting sqref="R21">
    <cfRule type="cellIs" dxfId="48" priority="90" stopIfTrue="1" operator="notEqual">
      <formula>AK21</formula>
    </cfRule>
  </conditionalFormatting>
  <conditionalFormatting sqref="AR13:BC13">
    <cfRule type="cellIs" dxfId="47" priority="71" stopIfTrue="1" operator="notEqual">
      <formula>0</formula>
    </cfRule>
  </conditionalFormatting>
  <conditionalFormatting sqref="H13:Q13 S13">
    <cfRule type="cellIs" dxfId="46" priority="70" stopIfTrue="1" operator="notEqual">
      <formula>AA13</formula>
    </cfRule>
  </conditionalFormatting>
  <conditionalFormatting sqref="R13">
    <cfRule type="cellIs" dxfId="45" priority="68" stopIfTrue="1" operator="notEqual">
      <formula>AK13</formula>
    </cfRule>
  </conditionalFormatting>
  <conditionalFormatting sqref="BB10">
    <cfRule type="cellIs" dxfId="44" priority="51" stopIfTrue="1" operator="notEqual">
      <formula>0</formula>
    </cfRule>
  </conditionalFormatting>
  <conditionalFormatting sqref="H10:Q10 S10">
    <cfRule type="cellIs" dxfId="43" priority="50" stopIfTrue="1" operator="notEqual">
      <formula>AA10</formula>
    </cfRule>
  </conditionalFormatting>
  <conditionalFormatting sqref="AR10:BA10 BC10">
    <cfRule type="cellIs" dxfId="42" priority="49" stopIfTrue="1" operator="notEqual">
      <formula>0</formula>
    </cfRule>
  </conditionalFormatting>
  <conditionalFormatting sqref="R10">
    <cfRule type="cellIs" dxfId="41" priority="47" stopIfTrue="1" operator="notEqual">
      <formula>AK10</formula>
    </cfRule>
  </conditionalFormatting>
  <conditionalFormatting sqref="AR33:AX33 AZ33:BC33">
    <cfRule type="cellIs" dxfId="40" priority="43" stopIfTrue="1" operator="notEqual">
      <formula>0</formula>
    </cfRule>
  </conditionalFormatting>
  <conditionalFormatting sqref="H33:S33">
    <cfRule type="cellIs" dxfId="39" priority="42" stopIfTrue="1" operator="notEqual">
      <formula>AA33</formula>
    </cfRule>
  </conditionalFormatting>
  <conditionalFormatting sqref="AR8:BC8">
    <cfRule type="cellIs" dxfId="38" priority="37" stopIfTrue="1" operator="notEqual">
      <formula>0</formula>
    </cfRule>
  </conditionalFormatting>
  <conditionalFormatting sqref="S8 H8:Q8">
    <cfRule type="cellIs" dxfId="37" priority="36" stopIfTrue="1" operator="notEqual">
      <formula>AA8</formula>
    </cfRule>
  </conditionalFormatting>
  <conditionalFormatting sqref="R8">
    <cfRule type="cellIs" dxfId="36" priority="34" stopIfTrue="1" operator="notEqual">
      <formula>AK8</formula>
    </cfRule>
  </conditionalFormatting>
  <conditionalFormatting sqref="AF27:AJ28 AA57:AJ59 AL27:AL32 AA38:AJ54 AK32 AL3:AL7 AA27:AE29 AA30:AJ32 AA3:AJ7 AL38:AL55 AK27:AK30 AA14:AJ20 AL14:AL19 AA11:AJ12 AL11:AL12 AA34:AJ36 AK34:AK55 AL34:AL36 AA9:AJ9 AL9 AK57 AL57:AL59">
    <cfRule type="cellIs" dxfId="35" priority="30" stopIfTrue="1" operator="notEqual">
      <formula>AT3</formula>
    </cfRule>
  </conditionalFormatting>
  <conditionalFormatting sqref="AF29:AJ29">
    <cfRule type="cellIs" dxfId="34" priority="29" stopIfTrue="1" operator="notEqual">
      <formula>AY29</formula>
    </cfRule>
  </conditionalFormatting>
  <conditionalFormatting sqref="AL37">
    <cfRule type="cellIs" dxfId="33" priority="28" stopIfTrue="1" operator="notEqual">
      <formula>BE37</formula>
    </cfRule>
  </conditionalFormatting>
  <conditionalFormatting sqref="AA37:AJ37">
    <cfRule type="cellIs" dxfId="32" priority="27" stopIfTrue="1" operator="notEqual">
      <formula>AT37</formula>
    </cfRule>
  </conditionalFormatting>
  <conditionalFormatting sqref="AL20">
    <cfRule type="cellIs" dxfId="31" priority="25" stopIfTrue="1" operator="notEqual">
      <formula>BE20</formula>
    </cfRule>
  </conditionalFormatting>
  <conditionalFormatting sqref="AA55:AJ55">
    <cfRule type="cellIs" dxfId="30" priority="26" stopIfTrue="1" operator="notEqual">
      <formula>AT55</formula>
    </cfRule>
  </conditionalFormatting>
  <conditionalFormatting sqref="AK3">
    <cfRule type="cellIs" dxfId="29" priority="24" stopIfTrue="1" operator="notEqual">
      <formula>BD3</formula>
    </cfRule>
  </conditionalFormatting>
  <conditionalFormatting sqref="AK4:AK7 AK14 AK11:AK12 AK9">
    <cfRule type="cellIs" dxfId="28" priority="23" stopIfTrue="1" operator="notEqual">
      <formula>BD4</formula>
    </cfRule>
  </conditionalFormatting>
  <conditionalFormatting sqref="AK15:AK20">
    <cfRule type="cellIs" dxfId="27" priority="22" stopIfTrue="1" operator="notEqual">
      <formula>BD15</formula>
    </cfRule>
  </conditionalFormatting>
  <conditionalFormatting sqref="AK58">
    <cfRule type="cellIs" dxfId="26" priority="21" stopIfTrue="1" operator="notEqual">
      <formula>BD58</formula>
    </cfRule>
  </conditionalFormatting>
  <conditionalFormatting sqref="AK59">
    <cfRule type="cellIs" dxfId="25" priority="20" stopIfTrue="1" operator="notEqual">
      <formula>BD59</formula>
    </cfRule>
  </conditionalFormatting>
  <conditionalFormatting sqref="AK31">
    <cfRule type="cellIs" dxfId="24" priority="19" stopIfTrue="1" operator="notEqual">
      <formula>BD31</formula>
    </cfRule>
  </conditionalFormatting>
  <conditionalFormatting sqref="AL25">
    <cfRule type="cellIs" dxfId="23" priority="18" stopIfTrue="1" operator="notEqual">
      <formula>BE25</formula>
    </cfRule>
  </conditionalFormatting>
  <conditionalFormatting sqref="AA25:AJ25">
    <cfRule type="cellIs" dxfId="22" priority="17" stopIfTrue="1" operator="notEqual">
      <formula>AT25</formula>
    </cfRule>
  </conditionalFormatting>
  <conditionalFormatting sqref="AK25">
    <cfRule type="cellIs" dxfId="21" priority="16" stopIfTrue="1" operator="notEqual">
      <formula>BD25</formula>
    </cfRule>
  </conditionalFormatting>
  <conditionalFormatting sqref="AA21:AJ21">
    <cfRule type="cellIs" dxfId="20" priority="15" stopIfTrue="1" operator="notEqual">
      <formula>AT21</formula>
    </cfRule>
  </conditionalFormatting>
  <conditionalFormatting sqref="AK21">
    <cfRule type="cellIs" dxfId="19" priority="14" stopIfTrue="1" operator="notEqual">
      <formula>BD21</formula>
    </cfRule>
  </conditionalFormatting>
  <conditionalFormatting sqref="AA13:AJ13 AL13">
    <cfRule type="cellIs" dxfId="18" priority="13" stopIfTrue="1" operator="notEqual">
      <formula>AT13</formula>
    </cfRule>
  </conditionalFormatting>
  <conditionalFormatting sqref="AK13">
    <cfRule type="cellIs" dxfId="17" priority="12" stopIfTrue="1" operator="notEqual">
      <formula>BD13</formula>
    </cfRule>
  </conditionalFormatting>
  <conditionalFormatting sqref="AA10:AJ10 AL10">
    <cfRule type="cellIs" dxfId="16" priority="11" stopIfTrue="1" operator="notEqual">
      <formula>AT10</formula>
    </cfRule>
  </conditionalFormatting>
  <conditionalFormatting sqref="AK10">
    <cfRule type="cellIs" dxfId="15" priority="10" stopIfTrue="1" operator="notEqual">
      <formula>BD10</formula>
    </cfRule>
  </conditionalFormatting>
  <conditionalFormatting sqref="AA33:AL33">
    <cfRule type="cellIs" dxfId="14" priority="9" stopIfTrue="1" operator="notEqual">
      <formula>AT33</formula>
    </cfRule>
  </conditionalFormatting>
  <conditionalFormatting sqref="AL8 AA8:AJ8">
    <cfRule type="cellIs" dxfId="13" priority="8" stopIfTrue="1" operator="notEqual">
      <formula>AT8</formula>
    </cfRule>
  </conditionalFormatting>
  <conditionalFormatting sqref="AK8">
    <cfRule type="cellIs" dxfId="12" priority="7" stopIfTrue="1" operator="notEqual">
      <formula>BD8</formula>
    </cfRule>
  </conditionalFormatting>
  <conditionalFormatting sqref="AR26:BC26">
    <cfRule type="cellIs" dxfId="11" priority="6" stopIfTrue="1" operator="notEqual">
      <formula>0</formula>
    </cfRule>
  </conditionalFormatting>
  <conditionalFormatting sqref="H26:S26">
    <cfRule type="cellIs" dxfId="10" priority="5" stopIfTrue="1" operator="notEqual">
      <formula>AA26</formula>
    </cfRule>
  </conditionalFormatting>
  <conditionalFormatting sqref="AA26:AL26">
    <cfRule type="cellIs" dxfId="9" priority="4" stopIfTrue="1" operator="notEqual">
      <formula>AT26</formula>
    </cfRule>
  </conditionalFormatting>
  <conditionalFormatting sqref="AR56:BC56">
    <cfRule type="cellIs" dxfId="8" priority="3" stopIfTrue="1" operator="notEqual">
      <formula>0</formula>
    </cfRule>
  </conditionalFormatting>
  <conditionalFormatting sqref="H56:S56">
    <cfRule type="cellIs" dxfId="7" priority="2" stopIfTrue="1" operator="notEqual">
      <formula>AA56</formula>
    </cfRule>
  </conditionalFormatting>
  <conditionalFormatting sqref="AA56:AL56">
    <cfRule type="cellIs" dxfId="6" priority="1" stopIfTrue="1" operator="notEqual">
      <formula>AT56</formula>
    </cfRule>
  </conditionalFormatting>
  <printOptions horizontalCentered="1"/>
  <pageMargins left="0.2" right="0.14000000000000001" top="0.93" bottom="0.48" header="0.26" footer="0.32"/>
  <pageSetup scale="56" orientation="portrait" r:id="rId1"/>
  <headerFooter alignWithMargins="0">
    <oddHeader>&amp;C&amp;"Arial,Bold"&amp;18&amp;F
 &amp;A</oddHeader>
    <oddFooter>&amp;CPage &amp;P of &amp;N</oddFooter>
  </headerFooter>
  <ignoredErrors>
    <ignoredError sqref="AY12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L83"/>
  <sheetViews>
    <sheetView zoomScale="70" zoomScaleNormal="70" zoomScaleSheetLayoutView="57" workbookViewId="0"/>
  </sheetViews>
  <sheetFormatPr defaultRowHeight="12.75" x14ac:dyDescent="0.2"/>
  <cols>
    <col min="1" max="1" width="43.140625" customWidth="1"/>
    <col min="2" max="3" width="26" customWidth="1"/>
    <col min="4" max="4" width="6.140625" style="3" customWidth="1"/>
    <col min="5" max="6" width="6.7109375" style="3" customWidth="1"/>
    <col min="7" max="7" width="10.42578125" style="3" bestFit="1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4" max="25" width="12.140625" bestFit="1" customWidth="1"/>
    <col min="26" max="26" width="12.5703125" bestFit="1" customWidth="1"/>
    <col min="27" max="27" width="10.85546875" bestFit="1" customWidth="1"/>
    <col min="33" max="33" width="10.28515625" bestFit="1" customWidth="1"/>
    <col min="37" max="37" width="10.140625" bestFit="1" customWidth="1"/>
  </cols>
  <sheetData>
    <row r="1" spans="1:9" ht="26.25" customHeight="1" thickBot="1" x14ac:dyDescent="0.25">
      <c r="A1" s="27"/>
      <c r="B1" s="27"/>
      <c r="C1" s="27"/>
      <c r="D1" s="494"/>
      <c r="E1" s="494"/>
      <c r="F1" s="495"/>
      <c r="G1" s="433"/>
    </row>
    <row r="2" spans="1:9" ht="90" customHeight="1" thickBot="1" x14ac:dyDescent="0.25">
      <c r="A2" s="28" t="s">
        <v>34</v>
      </c>
      <c r="B2" s="28" t="s">
        <v>34</v>
      </c>
      <c r="C2" s="430"/>
      <c r="D2" s="439" t="s">
        <v>5</v>
      </c>
      <c r="E2" s="439" t="s">
        <v>4</v>
      </c>
      <c r="F2" s="440" t="s">
        <v>3</v>
      </c>
      <c r="G2" s="440" t="s">
        <v>2</v>
      </c>
    </row>
    <row r="3" spans="1:9" ht="34.5" customHeight="1" thickTop="1" thickBot="1" x14ac:dyDescent="0.4">
      <c r="A3" s="26" t="str">
        <f>'Authors Contribution'!D34</f>
        <v xml:space="preserve">RWTH Aachen </v>
      </c>
      <c r="B3" s="26" t="str">
        <f>'Authors Contribution'!G34</f>
        <v>Aachen</v>
      </c>
      <c r="C3" s="431" t="s">
        <v>250</v>
      </c>
      <c r="D3" s="2">
        <f>VLOOKUP($A3,'Authors Contribution'!$D$3:$BM$61,6,0)</f>
        <v>1</v>
      </c>
      <c r="E3" s="2">
        <f>VLOOKUP($A3,'Authors Contribution'!$D$3:$BM$61,7,0)</f>
        <v>1</v>
      </c>
      <c r="F3" s="30">
        <f>VLOOKUP($A3,'Authors Contribution'!$D$3:$BM$61,8,0)</f>
        <v>10</v>
      </c>
      <c r="G3" s="30">
        <f>D3+E3+F3</f>
        <v>12</v>
      </c>
      <c r="H3" s="304">
        <f>VLOOKUP($A3,'Authors Contribution'!$D$3:$BM$61,7,0)</f>
        <v>1</v>
      </c>
      <c r="I3" s="304">
        <f>VLOOKUP($A3,'Authors Contribution'!$D$3:$BM$61,8,0)</f>
        <v>10</v>
      </c>
    </row>
    <row r="4" spans="1:9" ht="34.5" customHeight="1" thickTop="1" thickBot="1" x14ac:dyDescent="0.4">
      <c r="A4" s="26" t="str">
        <f>'Authors Contribution'!D50</f>
        <v xml:space="preserve">University of Adelaide </v>
      </c>
      <c r="B4" s="26" t="str">
        <f>'Authors Contribution'!G50</f>
        <v>Adelaide</v>
      </c>
      <c r="C4" s="431" t="s">
        <v>251</v>
      </c>
      <c r="D4" s="2">
        <f>VLOOKUP($A4,'Authors Contribution'!$D$3:$BM$61,6,0)</f>
        <v>1</v>
      </c>
      <c r="E4" s="2">
        <f>VLOOKUP($A4,'Authors Contribution'!$D$3:$BM$61,7,0)</f>
        <v>0</v>
      </c>
      <c r="F4" s="30">
        <f>VLOOKUP($A4,'Authors Contribution'!$D$3:$BM$61,8,0)</f>
        <v>1</v>
      </c>
      <c r="G4" s="30">
        <f t="shared" ref="G4:G32" si="0">D4+E4+F4</f>
        <v>2</v>
      </c>
      <c r="H4" s="304">
        <f>VLOOKUP($A4,'Authors Contribution'!$D$3:$BM$61,7,0)</f>
        <v>0</v>
      </c>
      <c r="I4" s="304">
        <f>VLOOKUP($A4,'Authors Contribution'!$D$3:$BM$61,8,0)</f>
        <v>1</v>
      </c>
    </row>
    <row r="5" spans="1:9" ht="34.5" customHeight="1" thickTop="1" thickBot="1" x14ac:dyDescent="0.4">
      <c r="A5" s="26" t="str">
        <f>'Authors Contribution'!D3</f>
        <v>University of  Alabama*</v>
      </c>
      <c r="B5" s="26" t="str">
        <f>'Authors Contribution'!G3</f>
        <v>Alabama</v>
      </c>
      <c r="C5" s="431" t="s">
        <v>252</v>
      </c>
      <c r="D5" s="2">
        <f>VLOOKUP($A5,'Authors Contribution'!$D$3:$BM$61,6,0)</f>
        <v>2</v>
      </c>
      <c r="E5" s="2">
        <f>VLOOKUP($A5,'Authors Contribution'!$D$3:$BM$61,7,0)</f>
        <v>1</v>
      </c>
      <c r="F5" s="30">
        <f>VLOOKUP($A5,'Authors Contribution'!$D$3:$BM$61,8,0)</f>
        <v>3</v>
      </c>
      <c r="G5" s="30">
        <f t="shared" si="0"/>
        <v>6</v>
      </c>
      <c r="H5" s="304">
        <f>VLOOKUP($A5,'Authors Contribution'!$D$3:$BM$61,7,0)</f>
        <v>1</v>
      </c>
      <c r="I5" s="304">
        <f>VLOOKUP($A5,'Authors Contribution'!$D$3:$BM$61,8,0)</f>
        <v>3</v>
      </c>
    </row>
    <row r="6" spans="1:9" ht="34.5" customHeight="1" thickTop="1" thickBot="1" x14ac:dyDescent="0.4">
      <c r="A6" s="26" t="str">
        <f>'Authors Contribution'!D4</f>
        <v xml:space="preserve">University of Alaska </v>
      </c>
      <c r="B6" s="26" t="str">
        <f>'Authors Contribution'!G4</f>
        <v>Alaska</v>
      </c>
      <c r="C6" s="431" t="s">
        <v>252</v>
      </c>
      <c r="D6" s="2">
        <f>VLOOKUP($A6,'Authors Contribution'!$D$3:$BM$61,6,0)</f>
        <v>1</v>
      </c>
      <c r="E6" s="2">
        <f>VLOOKUP($A6,'Authors Contribution'!$D$3:$BM$61,7,0)</f>
        <v>0</v>
      </c>
      <c r="F6" s="30">
        <f>VLOOKUP($A6,'Authors Contribution'!$D$3:$BM$61,8,0)</f>
        <v>0</v>
      </c>
      <c r="G6" s="30">
        <f t="shared" si="0"/>
        <v>1</v>
      </c>
      <c r="H6" s="304">
        <f>VLOOKUP($A6,'Authors Contribution'!$D$3:$BM$61,7,0)</f>
        <v>0</v>
      </c>
      <c r="I6" s="304">
        <f>VLOOKUP($A6,'Authors Contribution'!$D$3:$BM$61,8,0)</f>
        <v>0</v>
      </c>
    </row>
    <row r="7" spans="1:9" ht="34.5" customHeight="1" thickTop="1" thickBot="1" x14ac:dyDescent="0.4">
      <c r="A7" s="26" t="str">
        <f>'Authors Contribution'!D47</f>
        <v xml:space="preserve">University of Alberta </v>
      </c>
      <c r="B7" s="26" t="str">
        <f>'Authors Contribution'!G47</f>
        <v>Alberta</v>
      </c>
      <c r="C7" s="431" t="s">
        <v>253</v>
      </c>
      <c r="D7" s="2">
        <f>VLOOKUP($A7,'Authors Contribution'!$D$3:$BM$61,6,0)</f>
        <v>2</v>
      </c>
      <c r="E7" s="2">
        <f>VLOOKUP($A7,'Authors Contribution'!$D$3:$BM$61,7,0)</f>
        <v>1</v>
      </c>
      <c r="F7" s="30">
        <f>VLOOKUP($A7,'Authors Contribution'!$D$3:$BM$61,8,0)</f>
        <v>3</v>
      </c>
      <c r="G7" s="30">
        <f t="shared" si="0"/>
        <v>6</v>
      </c>
      <c r="H7" s="304">
        <f>VLOOKUP($A7,'Authors Contribution'!$D$3:$BM$61,7,0)</f>
        <v>1</v>
      </c>
      <c r="I7" s="304">
        <f>VLOOKUP($A7,'Authors Contribution'!$D$3:$BM$61,8,0)</f>
        <v>3</v>
      </c>
    </row>
    <row r="8" spans="1:9" ht="34.5" customHeight="1" thickTop="1" thickBot="1" x14ac:dyDescent="0.4">
      <c r="A8" s="26" t="str">
        <f>'Authors Contribution'!D40</f>
        <v xml:space="preserve">Universität Bochum </v>
      </c>
      <c r="B8" s="26" t="str">
        <f>'Authors Contribution'!G40</f>
        <v>Bochum</v>
      </c>
      <c r="C8" s="431" t="s">
        <v>250</v>
      </c>
      <c r="D8" s="2">
        <f>VLOOKUP($A8,'Authors Contribution'!$D$3:$BM$61,6,0)</f>
        <v>2</v>
      </c>
      <c r="E8" s="2">
        <f>VLOOKUP($A8,'Authors Contribution'!$D$3:$BM$61,7,0)</f>
        <v>1</v>
      </c>
      <c r="F8" s="30">
        <f>VLOOKUP($A8,'Authors Contribution'!$D$3:$BM$61,8,0)</f>
        <v>1</v>
      </c>
      <c r="G8" s="30">
        <f t="shared" si="0"/>
        <v>4</v>
      </c>
      <c r="H8" s="304">
        <f>VLOOKUP($A8,'Authors Contribution'!$D$3:$BM$61,7,0)</f>
        <v>1</v>
      </c>
      <c r="I8" s="304">
        <f>VLOOKUP($A8,'Authors Contribution'!$D$3:$BM$61,8,0)</f>
        <v>1</v>
      </c>
    </row>
    <row r="9" spans="1:9" ht="34.5" customHeight="1" thickTop="1" thickBot="1" x14ac:dyDescent="0.4">
      <c r="A9" s="26" t="str">
        <f>'Authors Contribution'!D49</f>
        <v xml:space="preserve">University of Canterbury </v>
      </c>
      <c r="B9" s="26" t="str">
        <f>'Authors Contribution'!G49</f>
        <v>Canterbury</v>
      </c>
      <c r="C9" s="431" t="s">
        <v>261</v>
      </c>
      <c r="D9" s="2">
        <f>VLOOKUP($A9,'Authors Contribution'!$D$3:$BM$61,6,0)</f>
        <v>1</v>
      </c>
      <c r="E9" s="2">
        <f>VLOOKUP($A9,'Authors Contribution'!$D$3:$BM$61,7,0)</f>
        <v>0</v>
      </c>
      <c r="F9" s="30">
        <f>VLOOKUP($A9,'Authors Contribution'!$D$3:$BM$61,8,0)</f>
        <v>1</v>
      </c>
      <c r="G9" s="30">
        <f t="shared" si="0"/>
        <v>2</v>
      </c>
      <c r="H9" s="304">
        <f>VLOOKUP($A9,'Authors Contribution'!$D$3:$BM$61,7,0)</f>
        <v>0</v>
      </c>
      <c r="I9" s="304">
        <f>VLOOKUP($A9,'Authors Contribution'!$D$3:$BM$61,8,0)</f>
        <v>1</v>
      </c>
    </row>
    <row r="10" spans="1:9" ht="34.5" customHeight="1" thickTop="1" thickBot="1" x14ac:dyDescent="0.4">
      <c r="A10" s="26" t="str">
        <f>'Authors Contribution'!D51</f>
        <v xml:space="preserve">Chiba University </v>
      </c>
      <c r="B10" s="26" t="str">
        <f>'Authors Contribution'!G51</f>
        <v>Chiba</v>
      </c>
      <c r="C10" s="431" t="s">
        <v>254</v>
      </c>
      <c r="D10" s="2">
        <f>VLOOKUP($A10,'Authors Contribution'!$D$3:$BM$61,6,0)</f>
        <v>3</v>
      </c>
      <c r="E10" s="2">
        <f>VLOOKUP($A10,'Authors Contribution'!$D$3:$BM$61,7,0)</f>
        <v>3</v>
      </c>
      <c r="F10" s="30">
        <f>VLOOKUP($A10,'Authors Contribution'!$D$3:$BM$61,8,0)</f>
        <v>0</v>
      </c>
      <c r="G10" s="30">
        <f t="shared" si="0"/>
        <v>6</v>
      </c>
      <c r="H10" s="304">
        <f>VLOOKUP($A10,'Authors Contribution'!$D$3:$BM$61,7,0)</f>
        <v>3</v>
      </c>
      <c r="I10" s="304">
        <f>VLOOKUP($A10,'Authors Contribution'!$D$3:$BM$61,8,0)</f>
        <v>0</v>
      </c>
    </row>
    <row r="11" spans="1:9" ht="34.5" customHeight="1" thickTop="1" thickBot="1" x14ac:dyDescent="0.4">
      <c r="A11" s="26" t="str">
        <f>'Authors Contribution'!D5</f>
        <v xml:space="preserve">Clark Atlanta </v>
      </c>
      <c r="B11" s="26" t="str">
        <f>'Authors Contribution'!G5</f>
        <v>Clark Atlanta</v>
      </c>
      <c r="C11" s="431" t="s">
        <v>252</v>
      </c>
      <c r="D11" s="2">
        <f>VLOOKUP($A11,'Authors Contribution'!$D$3:$BM$61,6,0)</f>
        <v>1</v>
      </c>
      <c r="E11" s="2">
        <f>VLOOKUP($A11,'Authors Contribution'!$D$3:$BM$61,7,0)</f>
        <v>0</v>
      </c>
      <c r="F11" s="30">
        <f>VLOOKUP($A11,'Authors Contribution'!$D$3:$BM$61,8,0)</f>
        <v>0</v>
      </c>
      <c r="G11" s="30">
        <f t="shared" si="0"/>
        <v>1</v>
      </c>
      <c r="H11" s="304">
        <f>VLOOKUP($A11,'Authors Contribution'!$D$3:$BM$61,7,0)</f>
        <v>0</v>
      </c>
      <c r="I11" s="304">
        <f>VLOOKUP($A11,'Authors Contribution'!$D$3:$BM$61,8,0)</f>
        <v>0</v>
      </c>
    </row>
    <row r="12" spans="1:9" ht="34.5" customHeight="1" thickTop="1" thickBot="1" x14ac:dyDescent="0.4">
      <c r="A12" s="26" t="str">
        <f>'Authors Contribution'!D22</f>
        <v>University of Delaware*</v>
      </c>
      <c r="B12" s="26" t="str">
        <f>'Authors Contribution'!G22</f>
        <v>Delaware</v>
      </c>
      <c r="C12" s="431" t="s">
        <v>252</v>
      </c>
      <c r="D12" s="2">
        <f>VLOOKUP($A12,'Authors Contribution'!$D$3:$BM$61,6,0)</f>
        <v>5</v>
      </c>
      <c r="E12" s="2">
        <f>VLOOKUP($A12,'Authors Contribution'!$D$3:$BM$61,7,0)</f>
        <v>3</v>
      </c>
      <c r="F12" s="30">
        <f>VLOOKUP($A12,'Authors Contribution'!$D$3:$BM$61,8,0)</f>
        <v>5</v>
      </c>
      <c r="G12" s="30">
        <f t="shared" si="0"/>
        <v>13</v>
      </c>
      <c r="H12" s="304">
        <f>VLOOKUP($A12,'Authors Contribution'!$D$3:$BM$61,7,0)</f>
        <v>3</v>
      </c>
      <c r="I12" s="304">
        <f>VLOOKUP($A12,'Authors Contribution'!$D$3:$BM$61,8,0)</f>
        <v>5</v>
      </c>
    </row>
    <row r="13" spans="1:9" ht="34.5" customHeight="1" thickTop="1" thickBot="1" x14ac:dyDescent="0.4">
      <c r="A13" s="26" t="str">
        <f>'Authors Contribution'!D32</f>
        <v xml:space="preserve">DESY-Zeuthen </v>
      </c>
      <c r="B13" s="26" t="str">
        <f>'Authors Contribution'!G32</f>
        <v>DESY</v>
      </c>
      <c r="C13" s="431" t="s">
        <v>250</v>
      </c>
      <c r="D13" s="2">
        <f>VLOOKUP($A13,'Authors Contribution'!$D$3:$BM$61,6,0)</f>
        <v>6</v>
      </c>
      <c r="E13" s="2">
        <f>VLOOKUP($A13,'Authors Contribution'!$D$3:$BM$61,7,0)</f>
        <v>3</v>
      </c>
      <c r="F13" s="30">
        <f>VLOOKUP($A13,'Authors Contribution'!$D$3:$BM$61,8,0)</f>
        <v>10</v>
      </c>
      <c r="G13" s="30">
        <f t="shared" si="0"/>
        <v>19</v>
      </c>
      <c r="H13" s="304">
        <f>VLOOKUP($A13,'Authors Contribution'!$D$3:$BM$61,7,0)</f>
        <v>3</v>
      </c>
      <c r="I13" s="304">
        <f>VLOOKUP($A13,'Authors Contribution'!$D$3:$BM$61,8,0)</f>
        <v>10</v>
      </c>
    </row>
    <row r="14" spans="1:9" ht="34.5" customHeight="1" thickTop="1" thickBot="1" x14ac:dyDescent="0.4">
      <c r="A14" s="26" t="str">
        <f>'Authors Contribution'!D35</f>
        <v xml:space="preserve">Universität Dortmund </v>
      </c>
      <c r="B14" s="26" t="str">
        <f>'Authors Contribution'!G35</f>
        <v>Dortmund</v>
      </c>
      <c r="C14" s="431" t="s">
        <v>250</v>
      </c>
      <c r="D14" s="2">
        <f>VLOOKUP($A14,'Authors Contribution'!$D$3:$BM$61,6,0)</f>
        <v>1</v>
      </c>
      <c r="E14" s="2">
        <f>VLOOKUP($A14,'Authors Contribution'!$D$3:$BM$61,7,0)</f>
        <v>1</v>
      </c>
      <c r="F14" s="30">
        <f>VLOOKUP($A14,'Authors Contribution'!$D$3:$BM$61,8,0)</f>
        <v>5</v>
      </c>
      <c r="G14" s="30">
        <f t="shared" ref="G14" si="1">D14+E14+F14</f>
        <v>7</v>
      </c>
      <c r="H14" s="304">
        <f>VLOOKUP($A14,'Authors Contribution'!$D$3:$BM$61,7,0)</f>
        <v>1</v>
      </c>
      <c r="I14" s="304">
        <f>VLOOKUP($A14,'Authors Contribution'!$D$3:$BM$61,8,0)</f>
        <v>5</v>
      </c>
    </row>
    <row r="15" spans="1:9" ht="34.5" customHeight="1" thickTop="1" thickBot="1" x14ac:dyDescent="0.4">
      <c r="A15" s="26" t="str">
        <f>'Authors Contribution'!D6</f>
        <v xml:space="preserve">Drexel University </v>
      </c>
      <c r="B15" s="26" t="str">
        <f>'Authors Contribution'!G6</f>
        <v>Drexel</v>
      </c>
      <c r="C15" s="431" t="s">
        <v>252</v>
      </c>
      <c r="D15" s="2">
        <f>VLOOKUP($A15,'Authors Contribution'!$D$3:$BM$61,6,0)</f>
        <v>1</v>
      </c>
      <c r="E15" s="2">
        <f>VLOOKUP($A15,'Authors Contribution'!$D$3:$BM$61,7,0)</f>
        <v>0</v>
      </c>
      <c r="F15" s="30">
        <f>VLOOKUP($A15,'Authors Contribution'!$D$3:$BM$61,8,0)</f>
        <v>4</v>
      </c>
      <c r="G15" s="30">
        <f t="shared" si="0"/>
        <v>5</v>
      </c>
      <c r="H15" s="304">
        <f>VLOOKUP($A15,'Authors Contribution'!$D$3:$BM$61,7,0)</f>
        <v>0</v>
      </c>
      <c r="I15" s="304">
        <f>VLOOKUP($A15,'Authors Contribution'!$D$3:$BM$61,8,0)</f>
        <v>4</v>
      </c>
    </row>
    <row r="16" spans="1:9" s="438" customFormat="1" ht="34.5" customHeight="1" thickTop="1" thickBot="1" x14ac:dyDescent="0.4">
      <c r="A16" s="427" t="str">
        <f>'Authors Contribution'!D53</f>
        <v xml:space="preserve">Universität Erlangen-Nürnberg </v>
      </c>
      <c r="B16" s="427" t="str">
        <f>'Authors Contribution'!G53</f>
        <v>Erlangen</v>
      </c>
      <c r="C16" s="436" t="s">
        <v>250</v>
      </c>
      <c r="D16" s="2">
        <f>VLOOKUP($A16,'Authors Contribution'!$D$3:$BM$61,6,0)</f>
        <v>1</v>
      </c>
      <c r="E16" s="2">
        <f>VLOOKUP($A16,'Authors Contribution'!$D$3:$BM$61,7,0)</f>
        <v>1</v>
      </c>
      <c r="F16" s="30">
        <f>VLOOKUP($A16,'Authors Contribution'!$D$3:$BM$61,8,0)</f>
        <v>4</v>
      </c>
      <c r="G16" s="437">
        <f t="shared" si="0"/>
        <v>6</v>
      </c>
      <c r="H16" s="304">
        <f>VLOOKUP($A16,'Authors Contribution'!$D$3:$BM$61,7,0)</f>
        <v>1</v>
      </c>
      <c r="I16" s="304">
        <f>VLOOKUP($A16,'Authors Contribution'!$D$3:$BM$61,8,0)</f>
        <v>4</v>
      </c>
    </row>
    <row r="17" spans="1:20" ht="34.5" customHeight="1" thickTop="1" thickBot="1" x14ac:dyDescent="0.4">
      <c r="A17" s="26" t="str">
        <f>'Authors Contribution'!D52</f>
        <v xml:space="preserve">Université de Genève </v>
      </c>
      <c r="B17" s="26" t="str">
        <f>'Authors Contribution'!G52</f>
        <v>Geneva</v>
      </c>
      <c r="C17" s="431" t="s">
        <v>255</v>
      </c>
      <c r="D17" s="2">
        <f>VLOOKUP($A17,'Authors Contribution'!$D$3:$BM$61,6,0)</f>
        <v>1</v>
      </c>
      <c r="E17" s="2">
        <f>VLOOKUP($A17,'Authors Contribution'!$D$3:$BM$61,7,0)</f>
        <v>0</v>
      </c>
      <c r="F17" s="30">
        <f>VLOOKUP($A17,'Authors Contribution'!$D$3:$BM$61,8,0)</f>
        <v>1</v>
      </c>
      <c r="G17" s="30">
        <f t="shared" si="0"/>
        <v>2</v>
      </c>
      <c r="H17" s="304">
        <f>VLOOKUP($A17,'Authors Contribution'!$D$3:$BM$61,7,0)</f>
        <v>0</v>
      </c>
      <c r="I17" s="304">
        <f>VLOOKUP($A17,'Authors Contribution'!$D$3:$BM$61,8,0)</f>
        <v>1</v>
      </c>
    </row>
    <row r="18" spans="1:20" ht="34.5" customHeight="1" thickTop="1" thickBot="1" x14ac:dyDescent="0.4">
      <c r="A18" s="26" t="str">
        <f>'Authors Contribution'!D43</f>
        <v xml:space="preserve">University of Gent </v>
      </c>
      <c r="B18" s="26" t="str">
        <f>'Authors Contribution'!G43</f>
        <v>Gent</v>
      </c>
      <c r="C18" s="431" t="s">
        <v>256</v>
      </c>
      <c r="D18" s="2">
        <f>VLOOKUP($A18,'Authors Contribution'!$D$3:$BM$61,6,0)</f>
        <v>1</v>
      </c>
      <c r="E18" s="2">
        <f>VLOOKUP($A18,'Authors Contribution'!$D$3:$BM$61,7,0)</f>
        <v>0</v>
      </c>
      <c r="F18" s="30">
        <f>VLOOKUP($A18,'Authors Contribution'!$D$3:$BM$61,8,0)</f>
        <v>2</v>
      </c>
      <c r="G18" s="30">
        <f t="shared" si="0"/>
        <v>3</v>
      </c>
      <c r="H18" s="304">
        <f>VLOOKUP($A18,'Authors Contribution'!$D$3:$BM$61,7,0)</f>
        <v>0</v>
      </c>
      <c r="I18" s="304">
        <f>VLOOKUP($A18,'Authors Contribution'!$D$3:$BM$61,8,0)</f>
        <v>2</v>
      </c>
    </row>
    <row r="19" spans="1:20" ht="34.5" customHeight="1" thickTop="1" thickBot="1" x14ac:dyDescent="0.4">
      <c r="A19" s="26" t="str">
        <f>'Authors Contribution'!D7</f>
        <v xml:space="preserve">Georgia Tech </v>
      </c>
      <c r="B19" s="26" t="str">
        <f>'Authors Contribution'!G7</f>
        <v>Georgia Tech</v>
      </c>
      <c r="C19" s="431" t="s">
        <v>252</v>
      </c>
      <c r="D19" s="2">
        <f>VLOOKUP($A19,'Authors Contribution'!$D$3:$BM$61,6,0)</f>
        <v>1</v>
      </c>
      <c r="E19" s="2">
        <f>VLOOKUP($A19,'Authors Contribution'!$D$3:$BM$61,7,0)</f>
        <v>0</v>
      </c>
      <c r="F19" s="30">
        <f>VLOOKUP($A19,'Authors Contribution'!$D$3:$BM$61,8,0)</f>
        <v>3</v>
      </c>
      <c r="G19" s="30">
        <f t="shared" si="0"/>
        <v>4</v>
      </c>
      <c r="H19" s="304">
        <f>VLOOKUP($A19,'Authors Contribution'!$D$3:$BM$61,7,0)</f>
        <v>0</v>
      </c>
      <c r="I19" s="304">
        <f>VLOOKUP($A19,'Authors Contribution'!$D$3:$BM$61,8,0)</f>
        <v>3</v>
      </c>
    </row>
    <row r="20" spans="1:20" ht="34.5" customHeight="1" thickTop="1" thickBot="1" x14ac:dyDescent="0.4">
      <c r="A20" s="26" t="str">
        <f>'Authors Contribution'!D8</f>
        <v>Harvard University</v>
      </c>
      <c r="B20" s="26" t="str">
        <f>'Authors Contribution'!G8</f>
        <v>Harvard</v>
      </c>
      <c r="C20" s="431" t="s">
        <v>252</v>
      </c>
      <c r="D20" s="2">
        <f>VLOOKUP($A20,'Authors Contribution'!$D$3:$BM$61,6,0)</f>
        <v>1</v>
      </c>
      <c r="E20" s="2">
        <f>VLOOKUP($A20,'Authors Contribution'!$D$3:$BM$61,7,0)</f>
        <v>0</v>
      </c>
      <c r="F20" s="30">
        <f>VLOOKUP($A20,'Authors Contribution'!$D$3:$BM$61,8,0)</f>
        <v>1</v>
      </c>
      <c r="G20" s="30">
        <f t="shared" ref="G20" si="2">D20+E20+F20</f>
        <v>2</v>
      </c>
      <c r="H20" s="304">
        <f>VLOOKUP($A20,'Authors Contribution'!$D$3:$BM$61,7,0)</f>
        <v>0</v>
      </c>
      <c r="I20" s="304">
        <f>VLOOKUP($A20,'Authors Contribution'!$D$3:$BM$61,8,0)</f>
        <v>1</v>
      </c>
    </row>
    <row r="21" spans="1:20" ht="34.5" customHeight="1" thickTop="1" thickBot="1" x14ac:dyDescent="0.4">
      <c r="A21" s="26" t="str">
        <f>'Authors Contribution'!D39</f>
        <v xml:space="preserve">Humboldt Universität Berlin </v>
      </c>
      <c r="B21" s="26" t="str">
        <f>'Authors Contribution'!G39</f>
        <v>Humboldt</v>
      </c>
      <c r="C21" s="431" t="s">
        <v>250</v>
      </c>
      <c r="D21" s="2">
        <f>VLOOKUP($A21,'Authors Contribution'!$D$3:$BM$61,6,0)</f>
        <v>1</v>
      </c>
      <c r="E21" s="2">
        <f>VLOOKUP($A21,'Authors Contribution'!$D$3:$BM$61,7,0)</f>
        <v>0</v>
      </c>
      <c r="F21" s="30">
        <f>VLOOKUP($A21,'Authors Contribution'!$D$3:$BM$61,8,0)</f>
        <v>1</v>
      </c>
      <c r="G21" s="30">
        <f t="shared" si="0"/>
        <v>2</v>
      </c>
      <c r="H21" s="304">
        <f>VLOOKUP($A21,'Authors Contribution'!$D$3:$BM$61,7,0)</f>
        <v>0</v>
      </c>
      <c r="I21" s="304">
        <f>VLOOKUP($A21,'Authors Contribution'!$D$3:$BM$61,8,0)</f>
        <v>1</v>
      </c>
    </row>
    <row r="22" spans="1:20" ht="34.5" customHeight="1" thickTop="1" thickBot="1" x14ac:dyDescent="0.4">
      <c r="A22" s="26" t="str">
        <f>'Authors Contribution'!D23</f>
        <v xml:space="preserve">University of Kansas </v>
      </c>
      <c r="B22" s="26" t="str">
        <f>'Authors Contribution'!G23</f>
        <v>Kansas</v>
      </c>
      <c r="C22" s="431" t="s">
        <v>252</v>
      </c>
      <c r="D22" s="2">
        <f>VLOOKUP($A22,'Authors Contribution'!$D$3:$BM$61,6,0)</f>
        <v>1</v>
      </c>
      <c r="E22" s="2">
        <f>VLOOKUP($A22,'Authors Contribution'!$D$3:$BM$61,7,0)</f>
        <v>0</v>
      </c>
      <c r="F22" s="30">
        <f>VLOOKUP($A22,'Authors Contribution'!$D$3:$BM$61,8,0)</f>
        <v>2</v>
      </c>
      <c r="G22" s="30">
        <f t="shared" si="0"/>
        <v>3</v>
      </c>
      <c r="H22" s="304">
        <f>VLOOKUP($A22,'Authors Contribution'!$D$3:$BM$61,7,0)</f>
        <v>0</v>
      </c>
      <c r="I22" s="304">
        <f>VLOOKUP($A22,'Authors Contribution'!$D$3:$BM$61,8,0)</f>
        <v>2</v>
      </c>
    </row>
    <row r="23" spans="1:20" ht="34.5" customHeight="1" thickTop="1" thickBot="1" x14ac:dyDescent="0.4">
      <c r="A23" s="26" t="str">
        <f>'Authors Contribution'!D33</f>
        <v>Karlsruhe Institute of Technology</v>
      </c>
      <c r="B23" s="26" t="str">
        <f>'Authors Contribution'!G33</f>
        <v>KIT</v>
      </c>
      <c r="C23" s="431" t="s">
        <v>250</v>
      </c>
      <c r="D23" s="2">
        <f>VLOOKUP($A23,'Authors Contribution'!$D$3:$BM$61,6,0)</f>
        <v>2</v>
      </c>
      <c r="E23" s="2">
        <f>VLOOKUP($A23,'Authors Contribution'!$D$3:$BM$61,7,0)</f>
        <v>10</v>
      </c>
      <c r="F23" s="30">
        <f>VLOOKUP($A23,'Authors Contribution'!$D$3:$BM$61,8,0)</f>
        <v>6</v>
      </c>
      <c r="G23" s="30">
        <f>D23+E23+F23</f>
        <v>18</v>
      </c>
      <c r="H23" s="304">
        <f>VLOOKUP($A23,'Authors Contribution'!$D$3:$BM$61,7,0)</f>
        <v>10</v>
      </c>
      <c r="I23" s="304">
        <f>VLOOKUP($A23,'Authors Contribution'!$D$3:$BM$61,8,0)</f>
        <v>6</v>
      </c>
    </row>
    <row r="24" spans="1:20" ht="34.5" customHeight="1" thickTop="1" thickBot="1" x14ac:dyDescent="0.4">
      <c r="A24" s="26" t="str">
        <f>'Authors Contribution'!D9</f>
        <v>LBNL*</v>
      </c>
      <c r="B24" s="26" t="str">
        <f>'Authors Contribution'!G9</f>
        <v>LBNL</v>
      </c>
      <c r="C24" s="431" t="s">
        <v>252</v>
      </c>
      <c r="D24" s="2">
        <f>VLOOKUP($A24,'Authors Contribution'!$D$3:$BM$61,6,0)</f>
        <v>1</v>
      </c>
      <c r="E24" s="2">
        <f>VLOOKUP($A24,'Authors Contribution'!$D$3:$BM$61,7,0)</f>
        <v>1</v>
      </c>
      <c r="F24" s="30">
        <f>VLOOKUP($A24,'Authors Contribution'!$D$3:$BM$61,8,0)</f>
        <v>1</v>
      </c>
      <c r="G24" s="30">
        <f t="shared" si="0"/>
        <v>3</v>
      </c>
      <c r="H24" s="304">
        <f>VLOOKUP($A24,'Authors Contribution'!$D$3:$BM$61,7,0)</f>
        <v>1</v>
      </c>
      <c r="I24" s="304">
        <f>VLOOKUP($A24,'Authors Contribution'!$D$3:$BM$61,8,0)</f>
        <v>1</v>
      </c>
    </row>
    <row r="25" spans="1:20" ht="34.5" customHeight="1" thickTop="1" thickBot="1" x14ac:dyDescent="0.4">
      <c r="A25" s="26" t="str">
        <f>'Authors Contribution'!D10</f>
        <v>Loyola University Chicago</v>
      </c>
      <c r="B25" s="26" t="str">
        <f>'Authors Contribution'!G10</f>
        <v>Loyola</v>
      </c>
      <c r="C25" s="431" t="s">
        <v>252</v>
      </c>
      <c r="D25" s="2">
        <f>VLOOKUP($A25,'Authors Contribution'!$D$3:$BM$61,6,0)</f>
        <v>1</v>
      </c>
      <c r="E25" s="2">
        <f>VLOOKUP($A25,'Authors Contribution'!$D$3:$BM$61,7,0)</f>
        <v>0</v>
      </c>
      <c r="F25" s="30">
        <f>VLOOKUP($A25,'Authors Contribution'!$D$3:$BM$61,8,0)</f>
        <v>0</v>
      </c>
      <c r="G25" s="30">
        <f t="shared" ref="G25" si="3">D25+E25+F25</f>
        <v>1</v>
      </c>
      <c r="H25" s="304">
        <f>VLOOKUP($A25,'Authors Contribution'!$D$3:$BM$61,7,0)</f>
        <v>0</v>
      </c>
      <c r="I25" s="304">
        <f>VLOOKUP($A25,'Authors Contribution'!$D$3:$BM$61,8,0)</f>
        <v>0</v>
      </c>
    </row>
    <row r="26" spans="1:20" ht="34.5" customHeight="1" thickTop="1" thickBot="1" x14ac:dyDescent="0.4">
      <c r="A26" s="26" t="str">
        <f>'Authors Contribution'!D11</f>
        <v xml:space="preserve">Marquette University </v>
      </c>
      <c r="B26" s="26" t="str">
        <f>'Authors Contribution'!G11</f>
        <v>Marquette</v>
      </c>
      <c r="C26" s="431" t="s">
        <v>252</v>
      </c>
      <c r="D26" s="2">
        <f>VLOOKUP($A26,'Authors Contribution'!$D$3:$BM$61,6,0)</f>
        <v>1</v>
      </c>
      <c r="E26" s="2">
        <f>VLOOKUP($A26,'Authors Contribution'!$D$3:$BM$61,7,0)</f>
        <v>1</v>
      </c>
      <c r="F26" s="30">
        <f>VLOOKUP($A26,'Authors Contribution'!$D$3:$BM$61,8,0)</f>
        <v>0</v>
      </c>
      <c r="G26" s="30">
        <f t="shared" si="0"/>
        <v>2</v>
      </c>
      <c r="H26" s="304">
        <f>VLOOKUP($A26,'Authors Contribution'!$D$3:$BM$61,7,0)</f>
        <v>1</v>
      </c>
      <c r="I26" s="304">
        <f>VLOOKUP($A26,'Authors Contribution'!$D$3:$BM$61,8,0)</f>
        <v>0</v>
      </c>
    </row>
    <row r="27" spans="1:20" ht="34.5" customHeight="1" thickTop="1" thickBot="1" x14ac:dyDescent="0.4">
      <c r="A27" s="26" t="str">
        <f>'Authors Contribution'!D13</f>
        <v>Mercer University</v>
      </c>
      <c r="B27" s="26" t="str">
        <f>'Authors Contribution'!G13</f>
        <v>Mercer</v>
      </c>
      <c r="C27" s="431" t="s">
        <v>252</v>
      </c>
      <c r="D27" s="2">
        <f>VLOOKUP($A27,'Authors Contribution'!$D$3:$BM$61,6,0)</f>
        <v>1</v>
      </c>
      <c r="E27" s="2">
        <f>VLOOKUP($A27,'Authors Contribution'!$D$3:$BM$61,7,0)</f>
        <v>0</v>
      </c>
      <c r="F27" s="30">
        <f>VLOOKUP($A27,'Authors Contribution'!$D$3:$BM$61,8,0)</f>
        <v>0</v>
      </c>
      <c r="G27" s="30">
        <f t="shared" si="0"/>
        <v>1</v>
      </c>
      <c r="H27" s="304">
        <f>VLOOKUP($A27,'Authors Contribution'!$D$3:$BM$61,7,0)</f>
        <v>0</v>
      </c>
      <c r="I27" s="304">
        <f>VLOOKUP($A27,'Authors Contribution'!$D$3:$BM$61,8,0)</f>
        <v>0</v>
      </c>
      <c r="K27" s="463"/>
      <c r="L27" s="463"/>
      <c r="M27" s="463"/>
      <c r="N27" s="463"/>
      <c r="O27" s="463"/>
      <c r="P27" s="493"/>
      <c r="Q27" s="493"/>
      <c r="R27" s="493"/>
      <c r="S27" s="493"/>
      <c r="T27" s="493"/>
    </row>
    <row r="28" spans="1:20" ht="34.5" customHeight="1" thickTop="1" thickBot="1" x14ac:dyDescent="0.4">
      <c r="A28" s="26" t="str">
        <f>'Authors Contribution'!D12</f>
        <v xml:space="preserve">Massachusetts Institute of Technology </v>
      </c>
      <c r="B28" s="26" t="str">
        <f>'Authors Contribution'!G12</f>
        <v>MIT</v>
      </c>
      <c r="C28" s="431" t="s">
        <v>252</v>
      </c>
      <c r="D28" s="2">
        <f>VLOOKUP($A28,'Authors Contribution'!$D$3:$BM$61,6,0)</f>
        <v>1</v>
      </c>
      <c r="E28" s="2">
        <f>VLOOKUP($A28,'Authors Contribution'!$D$3:$BM$61,7,0)</f>
        <v>1</v>
      </c>
      <c r="F28" s="30">
        <f>VLOOKUP($A28,'Authors Contribution'!$D$3:$BM$61,8,0)</f>
        <v>2</v>
      </c>
      <c r="G28" s="30">
        <f t="shared" ref="G28" si="4">D28+E28+F28</f>
        <v>4</v>
      </c>
      <c r="H28" s="304">
        <f>VLOOKUP($A28,'Authors Contribution'!$D$3:$BM$61,7,0)</f>
        <v>1</v>
      </c>
      <c r="I28" s="304">
        <f>VLOOKUP($A28,'Authors Contribution'!$D$3:$BM$61,8,0)</f>
        <v>2</v>
      </c>
      <c r="K28" s="460" t="s">
        <v>108</v>
      </c>
      <c r="L28" s="461"/>
      <c r="M28" s="461"/>
      <c r="N28" s="461"/>
      <c r="O28" s="462"/>
      <c r="P28" s="502" t="s">
        <v>20</v>
      </c>
      <c r="Q28" s="503"/>
      <c r="R28" s="503"/>
      <c r="S28" s="503"/>
      <c r="T28" s="504"/>
    </row>
    <row r="29" spans="1:20" ht="34.5" customHeight="1" thickTop="1" thickBot="1" x14ac:dyDescent="0.4">
      <c r="A29" s="26" t="str">
        <f>'Authors Contribution'!D14</f>
        <v>Michigan State University*</v>
      </c>
      <c r="B29" s="26" t="str">
        <f>'Authors Contribution'!G14</f>
        <v>MSU</v>
      </c>
      <c r="C29" s="431" t="s">
        <v>252</v>
      </c>
      <c r="D29" s="2">
        <f>VLOOKUP($A29,'Authors Contribution'!$D$3:$BM$61,6,0)</f>
        <v>6</v>
      </c>
      <c r="E29" s="2">
        <f>VLOOKUP($A29,'Authors Contribution'!$D$3:$BM$61,7,0)</f>
        <v>6</v>
      </c>
      <c r="F29" s="30">
        <f>VLOOKUP($A29,'Authors Contribution'!$D$3:$BM$61,8,0)</f>
        <v>12</v>
      </c>
      <c r="G29" s="30">
        <f t="shared" si="0"/>
        <v>24</v>
      </c>
      <c r="H29" s="304">
        <f>VLOOKUP($A29,'Authors Contribution'!$D$3:$BM$61,7,0)</f>
        <v>6</v>
      </c>
      <c r="I29" s="304">
        <f>VLOOKUP($A29,'Authors Contribution'!$D$3:$BM$61,8,0)</f>
        <v>12</v>
      </c>
      <c r="K29" s="499" t="str">
        <f>'Authors Contribution'!D1</f>
        <v>v 30.0 September 2021</v>
      </c>
      <c r="L29" s="500"/>
      <c r="M29" s="500"/>
      <c r="N29" s="500"/>
      <c r="O29" s="501"/>
      <c r="P29" s="307" t="s">
        <v>112</v>
      </c>
      <c r="Q29" s="312" t="s">
        <v>5</v>
      </c>
      <c r="R29" s="313" t="s">
        <v>109</v>
      </c>
      <c r="S29" s="314" t="s">
        <v>245</v>
      </c>
      <c r="T29" s="315" t="s">
        <v>2</v>
      </c>
    </row>
    <row r="30" spans="1:20" ht="34.5" customHeight="1" thickTop="1" thickBot="1" x14ac:dyDescent="0.4">
      <c r="A30" s="26" t="str">
        <f>'Authors Contribution'!D41</f>
        <v xml:space="preserve">Technische Universität München </v>
      </c>
      <c r="B30" s="26" t="str">
        <f>'Authors Contribution'!G41</f>
        <v>Munich</v>
      </c>
      <c r="C30" s="431" t="s">
        <v>250</v>
      </c>
      <c r="D30" s="2">
        <f>VLOOKUP($A30,'Authors Contribution'!$D$3:$BM$61,6,0)</f>
        <v>1</v>
      </c>
      <c r="E30" s="2">
        <f>VLOOKUP($A30,'Authors Contribution'!$D$3:$BM$61,7,0)</f>
        <v>3</v>
      </c>
      <c r="F30" s="30">
        <f>VLOOKUP($A30,'Authors Contribution'!$D$3:$BM$61,8,0)</f>
        <v>8</v>
      </c>
      <c r="G30" s="30">
        <f>D30+E30+F30</f>
        <v>12</v>
      </c>
      <c r="H30" s="304">
        <f>VLOOKUP($A30,'Authors Contribution'!$D$3:$BM$61,7,0)</f>
        <v>3</v>
      </c>
      <c r="I30" s="304">
        <f>VLOOKUP($A30,'Authors Contribution'!$D$3:$BM$61,8,0)</f>
        <v>8</v>
      </c>
      <c r="K30" s="505" t="s">
        <v>85</v>
      </c>
      <c r="L30" s="506"/>
      <c r="M30" s="506"/>
      <c r="N30" s="506"/>
      <c r="O30" s="507"/>
      <c r="P30" s="308">
        <f>'Authors Contribution'!H31</f>
        <v>92</v>
      </c>
      <c r="Q30" s="310">
        <f>'Authors Contribution'!I31</f>
        <v>47</v>
      </c>
      <c r="R30" s="306">
        <f>'Authors Contribution'!J31</f>
        <v>45</v>
      </c>
      <c r="S30" s="311">
        <f>'Authors Contribution'!K31</f>
        <v>63</v>
      </c>
      <c r="T30" s="309">
        <f>SUM(Q30:S30)</f>
        <v>155</v>
      </c>
    </row>
    <row r="31" spans="1:20" ht="34.5" customHeight="1" thickTop="1" thickBot="1" x14ac:dyDescent="0.4">
      <c r="A31" s="26" t="str">
        <f>'Authors Contribution'!D37</f>
        <v xml:space="preserve">University of Münster </v>
      </c>
      <c r="B31" s="26" t="str">
        <f>'Authors Contribution'!G37</f>
        <v>Münster</v>
      </c>
      <c r="C31" s="431" t="s">
        <v>250</v>
      </c>
      <c r="D31" s="2">
        <f>VLOOKUP($A31,'Authors Contribution'!$D$3:$BM$61,6,0)</f>
        <v>1</v>
      </c>
      <c r="E31" s="2">
        <f>VLOOKUP($A31,'Authors Contribution'!$D$3:$BM$61,7,0)</f>
        <v>1</v>
      </c>
      <c r="F31" s="30">
        <f>VLOOKUP($A31,'Authors Contribution'!$D$3:$BM$61,8,0)</f>
        <v>6</v>
      </c>
      <c r="G31" s="30">
        <f t="shared" ref="G31" si="5">D31+E31+F31</f>
        <v>8</v>
      </c>
      <c r="H31" s="304">
        <f>VLOOKUP($A31,'Authors Contribution'!$D$3:$BM$61,7,0)</f>
        <v>1</v>
      </c>
      <c r="I31" s="304">
        <f>VLOOKUP($A31,'Authors Contribution'!$D$3:$BM$61,8,0)</f>
        <v>6</v>
      </c>
      <c r="K31" s="496" t="s">
        <v>70</v>
      </c>
      <c r="L31" s="497"/>
      <c r="M31" s="497"/>
      <c r="N31" s="497"/>
      <c r="O31" s="498"/>
      <c r="P31" s="321">
        <f>'Authors Contribution'!H58</f>
        <v>78</v>
      </c>
      <c r="Q31" s="322">
        <f>'Authors Contribution'!I58</f>
        <v>45</v>
      </c>
      <c r="R31" s="323">
        <f>'Authors Contribution'!J58</f>
        <v>33</v>
      </c>
      <c r="S31" s="324">
        <f>'Authors Contribution'!K58</f>
        <v>86</v>
      </c>
      <c r="T31" s="325">
        <f>SUM(Q31:S31)</f>
        <v>164</v>
      </c>
    </row>
    <row r="32" spans="1:20" ht="34.5" customHeight="1" thickTop="1" thickBot="1" x14ac:dyDescent="0.4">
      <c r="A32" s="26" t="str">
        <f>'Authors Contribution'!D36</f>
        <v xml:space="preserve">Universität Mainz </v>
      </c>
      <c r="B32" s="26" t="str">
        <f>'Authors Contribution'!G36</f>
        <v>Mainz</v>
      </c>
      <c r="C32" s="431" t="s">
        <v>250</v>
      </c>
      <c r="D32" s="2">
        <f>VLOOKUP($A32,'Authors Contribution'!$D$3:$BM$61,6,0)</f>
        <v>1</v>
      </c>
      <c r="E32" s="2">
        <f>VLOOKUP($A32,'Authors Contribution'!$D$3:$BM$61,7,0)</f>
        <v>1</v>
      </c>
      <c r="F32" s="30">
        <f>VLOOKUP($A32,'Authors Contribution'!$D$3:$BM$61,8,0)</f>
        <v>7</v>
      </c>
      <c r="G32" s="30">
        <f t="shared" si="0"/>
        <v>9</v>
      </c>
      <c r="H32" s="304">
        <f>VLOOKUP($A32,'Authors Contribution'!$D$3:$BM$61,7,0)</f>
        <v>1</v>
      </c>
      <c r="I32" s="304">
        <f>VLOOKUP($A32,'Authors Contribution'!$D$3:$BM$61,8,0)</f>
        <v>7</v>
      </c>
      <c r="K32" s="490" t="s">
        <v>71</v>
      </c>
      <c r="L32" s="491"/>
      <c r="M32" s="491"/>
      <c r="N32" s="491"/>
      <c r="O32" s="492"/>
      <c r="P32" s="316">
        <f>'Authors Contribution'!H59</f>
        <v>170</v>
      </c>
      <c r="Q32" s="317">
        <f>'Authors Contribution'!I59</f>
        <v>92</v>
      </c>
      <c r="R32" s="318">
        <f>'Authors Contribution'!J59</f>
        <v>78</v>
      </c>
      <c r="S32" s="319">
        <f>'Authors Contribution'!K59</f>
        <v>149</v>
      </c>
      <c r="T32" s="320">
        <f>SUM(Q32:S32)</f>
        <v>319</v>
      </c>
    </row>
    <row r="33" spans="1:31" ht="33.75" customHeight="1" thickTop="1" thickBot="1" x14ac:dyDescent="0.4">
      <c r="A33" s="26" t="str">
        <f>'Authors Contribution'!D24</f>
        <v>University of Maryland*</v>
      </c>
      <c r="B33" s="26" t="str">
        <f>'Authors Contribution'!G24</f>
        <v>Maryland</v>
      </c>
      <c r="C33" s="431" t="s">
        <v>252</v>
      </c>
      <c r="D33" s="2">
        <f>VLOOKUP($A33,'Authors Contribution'!$D$3:$BM$61,6,0)</f>
        <v>3</v>
      </c>
      <c r="E33" s="2">
        <f>VLOOKUP($A33,'Authors Contribution'!$D$3:$BM$61,7,0)</f>
        <v>3</v>
      </c>
      <c r="F33" s="30">
        <f>VLOOKUP($A33,'Authors Contribution'!$D$3:$BM$61,8,0)</f>
        <v>3</v>
      </c>
      <c r="G33" s="30">
        <f t="shared" ref="G33" si="6">D33+E33+F33</f>
        <v>9</v>
      </c>
      <c r="H33" s="304">
        <f>VLOOKUP($A33,'Authors Contribution'!$D$3:$BM$61,7,0)</f>
        <v>3</v>
      </c>
      <c r="I33" s="304">
        <f>VLOOKUP($A33,'Authors Contribution'!$D$3:$BM$61,8,0)</f>
        <v>3</v>
      </c>
      <c r="P33" s="305" t="s">
        <v>213</v>
      </c>
      <c r="Q33" s="305" t="s">
        <v>209</v>
      </c>
      <c r="R33" s="305" t="s">
        <v>210</v>
      </c>
      <c r="S33" s="305" t="s">
        <v>211</v>
      </c>
      <c r="T33" s="305" t="s">
        <v>212</v>
      </c>
    </row>
    <row r="34" spans="1:31" ht="34.5" customHeight="1" thickTop="1" thickBot="1" x14ac:dyDescent="0.4">
      <c r="A34" s="427" t="str">
        <f>'Authors Contribution'!D54</f>
        <v xml:space="preserve">Niels Bohr Institute </v>
      </c>
      <c r="B34" s="427" t="str">
        <f>'Authors Contribution'!G54</f>
        <v>NBI</v>
      </c>
      <c r="C34" s="436" t="s">
        <v>257</v>
      </c>
      <c r="D34" s="2">
        <f>VLOOKUP($A34,'Authors Contribution'!$D$3:$BM$61,6,0)</f>
        <v>2</v>
      </c>
      <c r="E34" s="2">
        <f>VLOOKUP($A34,'Authors Contribution'!$D$3:$BM$61,7,0)</f>
        <v>2</v>
      </c>
      <c r="F34" s="30">
        <f>VLOOKUP($A34,'Authors Contribution'!$D$3:$BM$61,8,0)</f>
        <v>1</v>
      </c>
      <c r="G34" s="437">
        <f>D34+E34+F34</f>
        <v>5</v>
      </c>
      <c r="H34" s="304">
        <f>VLOOKUP($A34,'Authors Contribution'!$D$3:$BM$61,7,0)</f>
        <v>2</v>
      </c>
      <c r="I34" s="304">
        <f>VLOOKUP($A34,'Authors Contribution'!$D$3:$BM$61,8,0)</f>
        <v>1</v>
      </c>
    </row>
    <row r="35" spans="1:31" ht="34.5" customHeight="1" thickTop="1" thickBot="1" x14ac:dyDescent="0.4">
      <c r="A35" s="26" t="str">
        <f>'Authors Contribution'!D15</f>
        <v xml:space="preserve">Ohio State University </v>
      </c>
      <c r="B35" s="26" t="str">
        <f>'Authors Contribution'!G15</f>
        <v>Ohio</v>
      </c>
      <c r="C35" s="431" t="s">
        <v>252</v>
      </c>
      <c r="D35" s="2">
        <f>VLOOKUP($A35,'Authors Contribution'!$D$3:$BM$61,6,0)</f>
        <v>2</v>
      </c>
      <c r="E35" s="2">
        <f>VLOOKUP($A35,'Authors Contribution'!$D$3:$BM$61,7,0)</f>
        <v>1</v>
      </c>
      <c r="F35" s="30">
        <f>VLOOKUP($A35,'Authors Contribution'!$D$3:$BM$61,8,0)</f>
        <v>1</v>
      </c>
      <c r="G35" s="30">
        <f>D35+E35+F35</f>
        <v>4</v>
      </c>
      <c r="H35" s="304">
        <f>VLOOKUP($A35,'Authors Contribution'!$D$3:$BM$61,7,0)</f>
        <v>1</v>
      </c>
      <c r="I35" s="304">
        <f>VLOOKUP($A35,'Authors Contribution'!$D$3:$BM$61,8,0)</f>
        <v>1</v>
      </c>
    </row>
    <row r="36" spans="1:31" ht="42" customHeight="1" thickTop="1" thickBot="1" x14ac:dyDescent="0.4">
      <c r="A36" s="26" t="str">
        <f>'Authors Contribution'!D48</f>
        <v xml:space="preserve">University of Oxford </v>
      </c>
      <c r="B36" s="26" t="str">
        <f>'Authors Contribution'!G48</f>
        <v>Oxford</v>
      </c>
      <c r="C36" s="431" t="s">
        <v>258</v>
      </c>
      <c r="D36" s="2">
        <f>VLOOKUP($A36,'Authors Contribution'!$D$3:$BM$61,6,0)</f>
        <v>1</v>
      </c>
      <c r="E36" s="2">
        <f>VLOOKUP($A36,'Authors Contribution'!$D$3:$BM$61,7,0)</f>
        <v>0</v>
      </c>
      <c r="F36" s="30">
        <f>VLOOKUP($A36,'Authors Contribution'!$D$3:$BM$61,8,0)</f>
        <v>0</v>
      </c>
      <c r="G36" s="30">
        <f>D36+E36+F36</f>
        <v>1</v>
      </c>
      <c r="H36" s="304">
        <f>VLOOKUP($A36,'Authors Contribution'!$D$3:$BM$61,7,0)</f>
        <v>0</v>
      </c>
      <c r="I36" s="304">
        <f>VLOOKUP($A36,'Authors Contribution'!$D$3:$BM$61,8,0)</f>
        <v>0</v>
      </c>
    </row>
    <row r="37" spans="1:31" ht="42" customHeight="1" thickTop="1" thickBot="1" x14ac:dyDescent="0.4">
      <c r="A37" s="26" t="str">
        <f>'Authors Contribution'!D57</f>
        <v>University of Padova</v>
      </c>
      <c r="B37" s="26" t="str">
        <f>'Authors Contribution'!G57</f>
        <v>Padova</v>
      </c>
      <c r="C37" s="431" t="s">
        <v>506</v>
      </c>
      <c r="D37" s="2">
        <f>VLOOKUP($A37,'Authors Contribution'!$D$3:$BM$61,6,0)</f>
        <v>1</v>
      </c>
      <c r="E37" s="2">
        <f>VLOOKUP($A37,'Authors Contribution'!$D$3:$BM$61,7,0)</f>
        <v>0</v>
      </c>
      <c r="F37" s="30">
        <f>VLOOKUP($A37,'Authors Contribution'!$D$3:$BM$61,8,0)</f>
        <v>1</v>
      </c>
      <c r="G37" s="30">
        <f>D37+E37+F37</f>
        <v>2</v>
      </c>
      <c r="H37" s="304">
        <f>VLOOKUP($A37,'Authors Contribution'!$D$3:$BM$61,7,0)</f>
        <v>0</v>
      </c>
      <c r="I37" s="304">
        <f>VLOOKUP($A37,'Authors Contribution'!$D$3:$BM$61,8,0)</f>
        <v>1</v>
      </c>
    </row>
    <row r="38" spans="1:31" ht="34.5" customHeight="1" thickTop="1" thickBot="1" x14ac:dyDescent="0.4">
      <c r="A38" s="26" t="str">
        <f>'Authors Contribution'!D16</f>
        <v>Pennsylvania State University*</v>
      </c>
      <c r="B38" s="26" t="str">
        <f>'Authors Contribution'!G16</f>
        <v>Penn State</v>
      </c>
      <c r="C38" s="431" t="s">
        <v>252</v>
      </c>
      <c r="D38" s="2">
        <f>VLOOKUP($A38,'Authors Contribution'!$D$3:$BM$61,6,0)</f>
        <v>2</v>
      </c>
      <c r="E38" s="2">
        <f>VLOOKUP($A38,'Authors Contribution'!$D$3:$BM$61,7,0)</f>
        <v>4</v>
      </c>
      <c r="F38" s="30">
        <f>VLOOKUP($A38,'Authors Contribution'!$D$3:$BM$61,8,0)</f>
        <v>3</v>
      </c>
      <c r="G38" s="30">
        <f t="shared" ref="G38:G39" si="7">D38+E38+F38</f>
        <v>9</v>
      </c>
      <c r="H38" s="304">
        <f>VLOOKUP($A38,'Authors Contribution'!$D$3:$BM$61,7,0)</f>
        <v>4</v>
      </c>
      <c r="I38" s="304">
        <f>VLOOKUP($A38,'Authors Contribution'!$D$3:$BM$61,8,0)</f>
        <v>3</v>
      </c>
    </row>
    <row r="39" spans="1:31" ht="34.5" customHeight="1" thickTop="1" thickBot="1" x14ac:dyDescent="0.4">
      <c r="A39" s="26" t="str">
        <f>'Authors Contribution'!D25</f>
        <v xml:space="preserve">University of Rochester </v>
      </c>
      <c r="B39" s="26" t="str">
        <f>'Authors Contribution'!G25</f>
        <v>Rochester</v>
      </c>
      <c r="C39" s="431" t="s">
        <v>252</v>
      </c>
      <c r="D39" s="2">
        <f>VLOOKUP($A39,'Authors Contribution'!$D$3:$BM$61,6,0)</f>
        <v>1</v>
      </c>
      <c r="E39" s="2">
        <f>VLOOKUP($A39,'Authors Contribution'!$D$3:$BM$61,7,0)</f>
        <v>0</v>
      </c>
      <c r="F39" s="30">
        <f>VLOOKUP($A39,'Authors Contribution'!$D$3:$BM$61,8,0)</f>
        <v>1</v>
      </c>
      <c r="G39" s="30">
        <f t="shared" si="7"/>
        <v>2</v>
      </c>
      <c r="H39" s="304">
        <f>VLOOKUP($A39,'Authors Contribution'!$D$3:$BM$61,7,0)</f>
        <v>0</v>
      </c>
      <c r="I39" s="304">
        <f>VLOOKUP($A39,'Authors Contribution'!$D$3:$BM$61,8,0)</f>
        <v>1</v>
      </c>
    </row>
    <row r="40" spans="1:31" ht="34.5" customHeight="1" thickTop="1" thickBot="1" x14ac:dyDescent="0.4">
      <c r="A40" s="26" t="str">
        <f>'Authors Contribution'!D17</f>
        <v>South Dakota School of Mines &amp; Technology</v>
      </c>
      <c r="B40" s="26" t="str">
        <f>'Authors Contribution'!G17</f>
        <v>SDSMT</v>
      </c>
      <c r="C40" s="431" t="s">
        <v>252</v>
      </c>
      <c r="D40" s="2">
        <f>VLOOKUP($A40,'Authors Contribution'!$D$3:$BM$61,6,0)</f>
        <v>1</v>
      </c>
      <c r="E40" s="2">
        <f>VLOOKUP($A40,'Authors Contribution'!$D$3:$BM$61,7,0)</f>
        <v>0</v>
      </c>
      <c r="F40" s="30">
        <f>VLOOKUP($A40,'Authors Contribution'!$D$3:$BM$61,8,0)</f>
        <v>1</v>
      </c>
      <c r="G40" s="30">
        <f t="shared" ref="G40" si="8">D40+E40+F40</f>
        <v>2</v>
      </c>
      <c r="H40" s="304">
        <f>VLOOKUP($A40,'Authors Contribution'!$D$3:$BM$61,7,0)</f>
        <v>0</v>
      </c>
      <c r="I40" s="304">
        <f>VLOOKUP($A40,'Authors Contribution'!$D$3:$BM$61,8,0)</f>
        <v>1</v>
      </c>
    </row>
    <row r="41" spans="1:31" ht="44.25" customHeight="1" thickTop="1" thickBot="1" x14ac:dyDescent="0.4">
      <c r="A41" s="26" t="str">
        <f>'Authors Contribution'!D55</f>
        <v xml:space="preserve">Sungkyunkwan University </v>
      </c>
      <c r="B41" s="26" t="str">
        <f>'Authors Contribution'!G55</f>
        <v>SKKU</v>
      </c>
      <c r="C41" s="431" t="s">
        <v>259</v>
      </c>
      <c r="D41" s="2">
        <f>VLOOKUP($A41,'Authors Contribution'!$D$3:$BM$61,6,0)</f>
        <v>1</v>
      </c>
      <c r="E41" s="2">
        <f>VLOOKUP($A41,'Authors Contribution'!$D$3:$BM$61,7,0)</f>
        <v>2</v>
      </c>
      <c r="F41" s="30">
        <f>VLOOKUP($A41,'Authors Contribution'!$D$3:$BM$61,8,0)</f>
        <v>4</v>
      </c>
      <c r="G41" s="30">
        <f>D41+E41+F41</f>
        <v>7</v>
      </c>
      <c r="H41" s="304">
        <f>VLOOKUP($A41,'Authors Contribution'!$D$3:$BM$61,7,0)</f>
        <v>2</v>
      </c>
      <c r="I41" s="304">
        <f>VLOOKUP($A41,'Authors Contribution'!$D$3:$BM$61,8,0)</f>
        <v>4</v>
      </c>
    </row>
    <row r="42" spans="1:31" ht="33" customHeight="1" thickTop="1" thickBot="1" x14ac:dyDescent="0.4">
      <c r="A42" s="26" t="str">
        <f>'Authors Contribution'!D18</f>
        <v xml:space="preserve">Southern University </v>
      </c>
      <c r="B42" s="26" t="str">
        <f>'Authors Contribution'!G18</f>
        <v>Southern</v>
      </c>
      <c r="C42" s="431" t="s">
        <v>252</v>
      </c>
      <c r="D42" s="2">
        <f>VLOOKUP($A42,'Authors Contribution'!$D$3:$BM$61,6,0)</f>
        <v>1</v>
      </c>
      <c r="E42" s="2">
        <f>VLOOKUP($A42,'Authors Contribution'!$D$3:$BM$61,7,0)</f>
        <v>1</v>
      </c>
      <c r="F42" s="30">
        <f>VLOOKUP($A42,'Authors Contribution'!$D$3:$BM$61,8,0)</f>
        <v>0</v>
      </c>
      <c r="G42" s="30">
        <f t="shared" ref="G42" si="9">D42+E42+F42</f>
        <v>2</v>
      </c>
      <c r="H42" s="304">
        <f>VLOOKUP($A42,'Authors Contribution'!$D$3:$BM$61,7,0)</f>
        <v>1</v>
      </c>
      <c r="I42" s="304">
        <f>VLOOKUP($A42,'Authors Contribution'!$D$3:$BM$61,8,0)</f>
        <v>0</v>
      </c>
    </row>
    <row r="43" spans="1:31" ht="44.25" customHeight="1" thickTop="1" thickBot="1" x14ac:dyDescent="0.4">
      <c r="A43" s="26" t="str">
        <f>'Authors Contribution'!D56</f>
        <v xml:space="preserve">Queen's University </v>
      </c>
      <c r="B43" s="26" t="str">
        <f>'Authors Contribution'!G56</f>
        <v>SNOLAB</v>
      </c>
      <c r="C43" s="431" t="s">
        <v>253</v>
      </c>
      <c r="D43" s="2">
        <f>VLOOKUP($A43,'Authors Contribution'!$D$3:$BM$61,6,0)</f>
        <v>1</v>
      </c>
      <c r="E43" s="2">
        <f>VLOOKUP($A43,'Authors Contribution'!$D$3:$BM$61,7,0)</f>
        <v>0</v>
      </c>
      <c r="F43" s="30">
        <f>VLOOKUP($A43,'Authors Contribution'!$D$3:$BM$61,8,0)</f>
        <v>0</v>
      </c>
      <c r="G43" s="30">
        <f>D43+E43+F43</f>
        <v>1</v>
      </c>
      <c r="H43" s="304">
        <f>VLOOKUP($A43,'Authors Contribution'!$D$3:$BM$61,7,0)</f>
        <v>0</v>
      </c>
      <c r="I43" s="304">
        <f>VLOOKUP($A43,'Authors Contribution'!$D$3:$BM$61,8,0)</f>
        <v>0</v>
      </c>
    </row>
    <row r="44" spans="1:31" ht="44.25" customHeight="1" thickTop="1" thickBot="1" x14ac:dyDescent="0.4">
      <c r="A44" s="26" t="str">
        <f>'Authors Contribution'!D45</f>
        <v xml:space="preserve">Stockholm University </v>
      </c>
      <c r="B44" s="26" t="str">
        <f>'Authors Contribution'!G45</f>
        <v>Stockholm</v>
      </c>
      <c r="C44" s="431" t="s">
        <v>260</v>
      </c>
      <c r="D44" s="2">
        <f>VLOOKUP($A44,'Authors Contribution'!$D$3:$BM$61,6,0)</f>
        <v>3</v>
      </c>
      <c r="E44" s="2">
        <f>VLOOKUP($A44,'Authors Contribution'!$D$3:$BM$61,7,0)</f>
        <v>0</v>
      </c>
      <c r="F44" s="30">
        <f>VLOOKUP($A44,'Authors Contribution'!$D$3:$BM$61,8,0)</f>
        <v>2</v>
      </c>
      <c r="G44" s="30">
        <f>D44+E44+F44</f>
        <v>5</v>
      </c>
      <c r="H44" s="304">
        <f>VLOOKUP($A44,'Authors Contribution'!$D$3:$BM$61,7,0)</f>
        <v>0</v>
      </c>
      <c r="I44" s="304">
        <f>VLOOKUP($A44,'Authors Contribution'!$D$3:$BM$61,8,0)</f>
        <v>2</v>
      </c>
    </row>
    <row r="45" spans="1:31" ht="34.5" customHeight="1" thickTop="1" thickBot="1" x14ac:dyDescent="0.4">
      <c r="A45" s="26" t="str">
        <f>'Authors Contribution'!D19</f>
        <v xml:space="preserve">Stony Brook University </v>
      </c>
      <c r="B45" s="26" t="str">
        <f>'Authors Contribution'!G19</f>
        <v>Stony Brook</v>
      </c>
      <c r="C45" s="431" t="s">
        <v>252</v>
      </c>
      <c r="D45" s="2">
        <f>VLOOKUP($A45,'Authors Contribution'!$D$3:$BM$61,6,0)</f>
        <v>1</v>
      </c>
      <c r="E45" s="2">
        <f>VLOOKUP($A45,'Authors Contribution'!$D$3:$BM$61,7,0)</f>
        <v>1</v>
      </c>
      <c r="F45" s="30">
        <f>VLOOKUP($A45,'Authors Contribution'!$D$3:$BM$61,8,0)</f>
        <v>2</v>
      </c>
      <c r="G45" s="30">
        <f>D45+E45+F45</f>
        <v>4</v>
      </c>
      <c r="H45" s="304">
        <f>VLOOKUP($A45,'Authors Contribution'!$D$3:$BM$61,7,0)</f>
        <v>1</v>
      </c>
      <c r="I45" s="304">
        <f>VLOOKUP($A45,'Authors Contribution'!$D$3:$BM$61,8,0)</f>
        <v>2</v>
      </c>
    </row>
    <row r="46" spans="1:31" ht="33" customHeight="1" thickTop="1" thickBot="1" x14ac:dyDescent="0.4">
      <c r="A46" s="26" t="str">
        <f>'Authors Contribution'!D26</f>
        <v>University of Texas at Arlington</v>
      </c>
      <c r="B46" s="26" t="str">
        <f>'Authors Contribution'!G26</f>
        <v>Texas</v>
      </c>
      <c r="C46" s="431" t="s">
        <v>252</v>
      </c>
      <c r="D46" s="2">
        <f>VLOOKUP($A46,'Authors Contribution'!$D$3:$BM$61,6,0)</f>
        <v>1</v>
      </c>
      <c r="E46" s="2">
        <f>VLOOKUP($A46,'Authors Contribution'!$D$3:$BM$61,7,0)</f>
        <v>0</v>
      </c>
      <c r="F46" s="30">
        <f>VLOOKUP($A46,'Authors Contribution'!$D$3:$BM$61,8,0)</f>
        <v>2</v>
      </c>
      <c r="G46" s="30">
        <f t="shared" ref="G46" si="10">D46+E46+F46</f>
        <v>3</v>
      </c>
      <c r="H46" s="304">
        <f>VLOOKUP($A46,'Authors Contribution'!$D$3:$BM$61,7,0)</f>
        <v>0</v>
      </c>
      <c r="I46" s="304">
        <f>VLOOKUP($A46,'Authors Contribution'!$D$3:$BM$61,8,0)</f>
        <v>2</v>
      </c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</row>
    <row r="47" spans="1:31" ht="33" customHeight="1" thickTop="1" thickBot="1" x14ac:dyDescent="0.4">
      <c r="A47" s="26" t="str">
        <f>'Authors Contribution'!D20</f>
        <v>University of California, Berkeley</v>
      </c>
      <c r="B47" s="26" t="str">
        <f>'Authors Contribution'!G20</f>
        <v>UC-Berkeley</v>
      </c>
      <c r="C47" s="431" t="s">
        <v>252</v>
      </c>
      <c r="D47" s="2">
        <f>VLOOKUP($A47,'Authors Contribution'!$D$3:$BM$61,6,0)</f>
        <v>1</v>
      </c>
      <c r="E47" s="2">
        <f>VLOOKUP($A47,'Authors Contribution'!$D$3:$BM$61,7,0)</f>
        <v>0</v>
      </c>
      <c r="F47" s="30">
        <f>VLOOKUP($A47,'Authors Contribution'!$D$3:$BM$61,8,0)</f>
        <v>0</v>
      </c>
      <c r="G47" s="30">
        <f t="shared" ref="G47" si="11">D47+E47+F47</f>
        <v>1</v>
      </c>
      <c r="H47" s="304">
        <f>VLOOKUP($A47,'Authors Contribution'!$D$3:$BM$61,7,0)</f>
        <v>0</v>
      </c>
      <c r="I47" s="304">
        <f>VLOOKUP($A47,'Authors Contribution'!$D$3:$BM$61,8,0)</f>
        <v>0</v>
      </c>
    </row>
    <row r="48" spans="1:31" ht="33" customHeight="1" thickTop="1" thickBot="1" x14ac:dyDescent="0.4">
      <c r="A48" s="26" t="str">
        <f>'Authors Contribution'!D21</f>
        <v xml:space="preserve">University of California, Irvine </v>
      </c>
      <c r="B48" s="26" t="str">
        <f>'Authors Contribution'!G21</f>
        <v>UC-Irvine</v>
      </c>
      <c r="C48" s="431" t="s">
        <v>252</v>
      </c>
      <c r="D48" s="2">
        <f>VLOOKUP($A48,'Authors Contribution'!$D$3:$BM$61,6,0)</f>
        <v>1</v>
      </c>
      <c r="E48" s="2">
        <f>VLOOKUP($A48,'Authors Contribution'!$D$3:$BM$61,7,0)</f>
        <v>0</v>
      </c>
      <c r="F48" s="30">
        <f>VLOOKUP($A48,'Authors Contribution'!$D$3:$BM$61,8,0)</f>
        <v>1</v>
      </c>
      <c r="G48" s="30">
        <f>D48+E48+F48</f>
        <v>2</v>
      </c>
      <c r="H48" s="304">
        <f>VLOOKUP($A48,'Authors Contribution'!$D$3:$BM$61,7,0)</f>
        <v>0</v>
      </c>
      <c r="I48" s="304">
        <f>VLOOKUP($A48,'Authors Contribution'!$D$3:$BM$61,8,0)</f>
        <v>1</v>
      </c>
    </row>
    <row r="49" spans="1:38" ht="33" customHeight="1" thickTop="1" thickBot="1" x14ac:dyDescent="0.4">
      <c r="A49" s="26" t="str">
        <f>'Authors Contribution'!D46</f>
        <v xml:space="preserve">Uppsala University </v>
      </c>
      <c r="B49" s="26" t="str">
        <f>'Authors Contribution'!G46</f>
        <v>Uppsala</v>
      </c>
      <c r="C49" s="431" t="s">
        <v>260</v>
      </c>
      <c r="D49" s="2">
        <f>VLOOKUP($A49,'Authors Contribution'!$D$3:$BM$61,6,0)</f>
        <v>4</v>
      </c>
      <c r="E49" s="2">
        <f>VLOOKUP($A49,'Authors Contribution'!$D$3:$BM$61,7,0)</f>
        <v>1</v>
      </c>
      <c r="F49" s="30">
        <f>VLOOKUP($A49,'Authors Contribution'!$D$3:$BM$61,8,0)</f>
        <v>1</v>
      </c>
      <c r="G49" s="30">
        <f>D49+E49+F49</f>
        <v>6</v>
      </c>
      <c r="H49" s="304">
        <f>VLOOKUP($A49,'Authors Contribution'!$D$3:$BM$61,7,0)</f>
        <v>1</v>
      </c>
      <c r="I49" s="304">
        <f>VLOOKUP($A49,'Authors Contribution'!$D$3:$BM$61,8,0)</f>
        <v>1</v>
      </c>
    </row>
    <row r="50" spans="1:38" ht="33" customHeight="1" thickTop="1" thickBot="1" x14ac:dyDescent="0.4">
      <c r="A50" s="26" t="str">
        <f>'Authors Contribution'!D42</f>
        <v xml:space="preserve">Universite Libre de Bruxelles </v>
      </c>
      <c r="B50" s="26" t="str">
        <f>'Authors Contribution'!G42</f>
        <v>ULB</v>
      </c>
      <c r="C50" s="436" t="s">
        <v>256</v>
      </c>
      <c r="D50" s="2">
        <f>VLOOKUP($A50,'Authors Contribution'!$D$3:$BM$61,6,0)</f>
        <v>3</v>
      </c>
      <c r="E50" s="2">
        <f>VLOOKUP($A50,'Authors Contribution'!$D$3:$BM$61,7,0)</f>
        <v>1</v>
      </c>
      <c r="F50" s="30">
        <f>VLOOKUP($A50,'Authors Contribution'!$D$3:$BM$61,8,0)</f>
        <v>2</v>
      </c>
      <c r="G50" s="30">
        <f t="shared" ref="G50" si="12">D50+E50+F50</f>
        <v>6</v>
      </c>
      <c r="H50" s="304">
        <f>VLOOKUP($A50,'Authors Contribution'!$D$3:$BM$61,7,0)</f>
        <v>1</v>
      </c>
      <c r="I50" s="304">
        <f>VLOOKUP($A50,'Authors Contribution'!$D$3:$BM$61,8,0)</f>
        <v>2</v>
      </c>
      <c r="K50" s="184"/>
    </row>
    <row r="51" spans="1:38" ht="33" customHeight="1" thickTop="1" thickBot="1" x14ac:dyDescent="0.4">
      <c r="A51" s="26" t="str">
        <f>'Authors Contribution'!D27</f>
        <v>University of Utah</v>
      </c>
      <c r="B51" s="26" t="str">
        <f>'Authors Contribution'!G27</f>
        <v>Utah</v>
      </c>
      <c r="C51" s="431" t="s">
        <v>252</v>
      </c>
      <c r="D51" s="2">
        <v>1</v>
      </c>
      <c r="E51" s="2">
        <f>VLOOKUP($A51,'Authors Contribution'!$D$3:$BM$61,7,0)</f>
        <v>0</v>
      </c>
      <c r="F51" s="30">
        <f>VLOOKUP($A51,'Authors Contribution'!$D$3:$BM$61,8,0)</f>
        <v>0</v>
      </c>
      <c r="G51" s="30">
        <f t="shared" ref="G51" si="13">D51+E51+F51</f>
        <v>1</v>
      </c>
      <c r="H51" s="304">
        <f>VLOOKUP($A51,'Authors Contribution'!$D$3:$BM$61,7,0)</f>
        <v>0</v>
      </c>
      <c r="I51" s="304">
        <f>VLOOKUP($A51,'Authors Contribution'!$D$3:$BM$61,8,0)</f>
        <v>0</v>
      </c>
      <c r="K51" s="184"/>
    </row>
    <row r="52" spans="1:38" ht="33" customHeight="1" thickTop="1" thickBot="1" x14ac:dyDescent="0.4">
      <c r="A52" s="26" t="str">
        <f>'Authors Contribution'!D29</f>
        <v xml:space="preserve">University of Wisconsin, Madison </v>
      </c>
      <c r="B52" s="26" t="str">
        <f>'Authors Contribution'!G29</f>
        <v>UW-Madison</v>
      </c>
      <c r="C52" s="431" t="s">
        <v>252</v>
      </c>
      <c r="D52" s="2">
        <f>VLOOKUP($A52,'Authors Contribution'!$D$3:$BM$61,6,0)</f>
        <v>5</v>
      </c>
      <c r="E52" s="2">
        <f>VLOOKUP($A52,'Authors Contribution'!$D$3:$BM$61,7,0)</f>
        <v>22</v>
      </c>
      <c r="F52" s="30">
        <f>VLOOKUP($A52,'Authors Contribution'!$D$3:$BM$61,8,0)</f>
        <v>16</v>
      </c>
      <c r="G52" s="30">
        <f>D52+E52+F52</f>
        <v>43</v>
      </c>
      <c r="H52" s="304">
        <f>VLOOKUP($A52,'Authors Contribution'!$D$3:$BM$61,7,0)</f>
        <v>22</v>
      </c>
      <c r="I52" s="304">
        <f>VLOOKUP($A52,'Authors Contribution'!$D$3:$BM$61,8,0)</f>
        <v>16</v>
      </c>
      <c r="J52" s="418"/>
      <c r="K52" s="451"/>
      <c r="L52" s="451"/>
      <c r="M52" s="451"/>
      <c r="N52" s="451"/>
      <c r="O52" s="451"/>
      <c r="P52" s="452"/>
      <c r="Q52" s="451"/>
      <c r="R52" s="452"/>
      <c r="S52" s="452"/>
      <c r="T52" s="452"/>
      <c r="U52" s="452"/>
      <c r="V52" s="452"/>
      <c r="W52" s="452"/>
      <c r="X52" s="452"/>
      <c r="Y52" s="452"/>
      <c r="Z52" s="452"/>
      <c r="AA52" s="445"/>
      <c r="AB52" s="445"/>
      <c r="AC52" s="445"/>
      <c r="AD52" s="445"/>
      <c r="AE52" s="445"/>
    </row>
    <row r="53" spans="1:38" ht="34.5" customHeight="1" thickTop="1" thickBot="1" x14ac:dyDescent="0.4">
      <c r="A53" s="26" t="str">
        <f>'Authors Contribution'!D28</f>
        <v>University of Wisconsin, River Falls</v>
      </c>
      <c r="B53" s="26" t="str">
        <f>'Authors Contribution'!G28</f>
        <v>UW-River Falls</v>
      </c>
      <c r="C53" s="431" t="s">
        <v>252</v>
      </c>
      <c r="D53" s="2">
        <f>VLOOKUP($A53,'Authors Contribution'!$D$3:$BM$61,6,0)</f>
        <v>2</v>
      </c>
      <c r="E53" s="2">
        <f>VLOOKUP($A53,'Authors Contribution'!$D$3:$BM$61,7,0)</f>
        <v>0</v>
      </c>
      <c r="F53" s="30">
        <f>VLOOKUP($A53,'Authors Contribution'!$D$3:$BM$61,8,0)</f>
        <v>0</v>
      </c>
      <c r="G53" s="30">
        <f>D53+E53+F53</f>
        <v>2</v>
      </c>
      <c r="H53" s="304">
        <f>VLOOKUP($A53,'Authors Contribution'!$D$3:$BM$61,7,0)</f>
        <v>0</v>
      </c>
      <c r="I53" s="304">
        <f>VLOOKUP($A53,'Authors Contribution'!$D$3:$BM$61,8,0)</f>
        <v>0</v>
      </c>
      <c r="J53" s="418"/>
      <c r="K53" s="443"/>
      <c r="L53" s="443"/>
      <c r="M53" s="443"/>
      <c r="N53" s="443"/>
      <c r="O53" s="443"/>
      <c r="P53" s="444"/>
      <c r="Q53" s="443"/>
      <c r="R53" s="444"/>
      <c r="S53" s="444"/>
      <c r="T53" s="444"/>
      <c r="U53" s="444"/>
      <c r="V53" s="444"/>
      <c r="W53" s="444"/>
      <c r="X53" s="444"/>
      <c r="Y53" s="444"/>
      <c r="Z53" s="444"/>
      <c r="AA53" s="444"/>
      <c r="AB53" s="444"/>
      <c r="AC53" s="444"/>
      <c r="AD53" s="444"/>
      <c r="AE53" s="444"/>
    </row>
    <row r="54" spans="1:38" ht="34.5" customHeight="1" thickTop="1" thickBot="1" x14ac:dyDescent="0.4">
      <c r="A54" s="427" t="str">
        <f>'Authors Contribution'!D44</f>
        <v xml:space="preserve">Vrije Universiteit Brussel </v>
      </c>
      <c r="B54" s="427" t="str">
        <f>'Authors Contribution'!G44</f>
        <v>VUB</v>
      </c>
      <c r="C54" s="436" t="s">
        <v>256</v>
      </c>
      <c r="D54" s="2">
        <f>VLOOKUP($A54,'Authors Contribution'!$D$3:$BM$61,6,0)</f>
        <v>2</v>
      </c>
      <c r="E54" s="2">
        <f>VLOOKUP($A54,'Authors Contribution'!$D$3:$BM$61,7,0)</f>
        <v>0</v>
      </c>
      <c r="F54" s="30">
        <f>VLOOKUP($A54,'Authors Contribution'!$D$3:$BM$61,8,0)</f>
        <v>4</v>
      </c>
      <c r="G54" s="437">
        <f>D54+E54+F54</f>
        <v>6</v>
      </c>
      <c r="H54" s="304">
        <f>VLOOKUP($A54,'Authors Contribution'!$D$3:$BM$61,7,0)</f>
        <v>0</v>
      </c>
      <c r="I54" s="304">
        <f>VLOOKUP($A54,'Authors Contribution'!$D$3:$BM$61,8,0)</f>
        <v>4</v>
      </c>
      <c r="J54" s="418"/>
      <c r="K54" s="419" t="s">
        <v>155</v>
      </c>
      <c r="L54" s="420" t="s">
        <v>156</v>
      </c>
      <c r="M54" s="420" t="s">
        <v>157</v>
      </c>
      <c r="N54" s="420">
        <v>39692</v>
      </c>
      <c r="O54" s="421">
        <v>39904</v>
      </c>
      <c r="P54" s="422">
        <v>40057</v>
      </c>
      <c r="Q54" s="423" t="s">
        <v>158</v>
      </c>
      <c r="R54" s="422">
        <v>40422</v>
      </c>
      <c r="S54" s="422">
        <v>40634</v>
      </c>
      <c r="T54" s="422">
        <v>40787</v>
      </c>
      <c r="U54" s="422">
        <v>40969</v>
      </c>
      <c r="V54" s="422">
        <v>41183</v>
      </c>
      <c r="W54" s="422">
        <v>41365</v>
      </c>
      <c r="X54" s="422">
        <v>41548</v>
      </c>
      <c r="Y54" s="422">
        <v>41699</v>
      </c>
      <c r="Z54" s="422">
        <v>41897</v>
      </c>
      <c r="AA54" s="446">
        <v>42109</v>
      </c>
      <c r="AB54" s="446">
        <v>42292</v>
      </c>
      <c r="AC54" s="446">
        <v>42475</v>
      </c>
      <c r="AD54" s="446">
        <v>42643</v>
      </c>
      <c r="AE54" s="446">
        <v>42855</v>
      </c>
      <c r="AF54" s="446">
        <v>43008</v>
      </c>
      <c r="AG54" s="446">
        <v>43230</v>
      </c>
      <c r="AH54" s="446">
        <v>43466</v>
      </c>
      <c r="AI54" s="446">
        <v>43709</v>
      </c>
      <c r="AJ54" s="446">
        <v>43983</v>
      </c>
      <c r="AK54" s="446">
        <v>44256</v>
      </c>
      <c r="AL54" s="446">
        <v>44440</v>
      </c>
    </row>
    <row r="55" spans="1:38" ht="34.5" customHeight="1" thickTop="1" thickBot="1" x14ac:dyDescent="0.4">
      <c r="A55" s="427" t="str">
        <f>'Authors Contribution'!D38</f>
        <v xml:space="preserve">Universität Wuppertal </v>
      </c>
      <c r="B55" s="427" t="str">
        <f>'Authors Contribution'!G38</f>
        <v>Wuppertal</v>
      </c>
      <c r="C55" s="436" t="s">
        <v>250</v>
      </c>
      <c r="D55" s="2">
        <f>VLOOKUP($A55,'Authors Contribution'!$D$3:$BM$61,6,0)</f>
        <v>1</v>
      </c>
      <c r="E55" s="2">
        <f>VLOOKUP($A55,'Authors Contribution'!$D$3:$BM$61,7,0)</f>
        <v>1</v>
      </c>
      <c r="F55" s="30">
        <f>VLOOKUP($A55,'Authors Contribution'!$D$3:$BM$61,8,0)</f>
        <v>5</v>
      </c>
      <c r="G55" s="437">
        <f t="shared" ref="G55" si="14">D55+E55+F55</f>
        <v>7</v>
      </c>
      <c r="H55" s="304">
        <f>VLOOKUP($A55,'Authors Contribution'!$D$3:$BM$61,7,0)</f>
        <v>1</v>
      </c>
      <c r="I55" s="304">
        <f>VLOOKUP($A55,'Authors Contribution'!$D$3:$BM$61,8,0)</f>
        <v>5</v>
      </c>
      <c r="J55" s="418" t="s">
        <v>119</v>
      </c>
      <c r="K55" s="418">
        <v>12</v>
      </c>
      <c r="L55" s="418">
        <v>12</v>
      </c>
      <c r="M55" s="418">
        <v>12</v>
      </c>
      <c r="N55" s="418">
        <v>14</v>
      </c>
      <c r="O55" s="418">
        <v>15</v>
      </c>
      <c r="P55" s="418">
        <v>15</v>
      </c>
      <c r="Q55" s="418">
        <v>15</v>
      </c>
      <c r="R55" s="418">
        <v>15</v>
      </c>
      <c r="S55" s="418">
        <v>15</v>
      </c>
      <c r="T55" s="418">
        <v>15</v>
      </c>
      <c r="U55" s="418">
        <v>16</v>
      </c>
      <c r="V55" s="418">
        <v>16</v>
      </c>
      <c r="W55" s="418">
        <v>16</v>
      </c>
      <c r="X55" s="418">
        <v>16</v>
      </c>
      <c r="Y55" s="418">
        <v>16</v>
      </c>
      <c r="Z55" s="418">
        <v>18</v>
      </c>
      <c r="AA55" s="418">
        <v>20</v>
      </c>
      <c r="AB55" s="418">
        <v>21</v>
      </c>
      <c r="AC55" s="418">
        <v>23</v>
      </c>
      <c r="AD55" s="418">
        <v>22</v>
      </c>
      <c r="AE55" s="418">
        <v>23</v>
      </c>
      <c r="AF55" s="418">
        <v>24</v>
      </c>
      <c r="AG55" s="418">
        <v>25</v>
      </c>
      <c r="AH55" s="418">
        <v>26</v>
      </c>
      <c r="AI55" s="418">
        <v>27</v>
      </c>
      <c r="AJ55" s="418">
        <v>28</v>
      </c>
      <c r="AK55" s="418">
        <v>28</v>
      </c>
      <c r="AL55" s="418">
        <f>B65</f>
        <v>28</v>
      </c>
    </row>
    <row r="56" spans="1:38" ht="33" customHeight="1" thickTop="1" x14ac:dyDescent="0.35">
      <c r="A56" s="427" t="str">
        <f>'Authors Contribution'!D30</f>
        <v xml:space="preserve">Yale University </v>
      </c>
      <c r="B56" s="427" t="str">
        <f>'Authors Contribution'!G30</f>
        <v>Yale</v>
      </c>
      <c r="C56" s="436" t="s">
        <v>252</v>
      </c>
      <c r="D56" s="2">
        <f>VLOOKUP($A56,'Authors Contribution'!$D$3:$BM$61,6,0)</f>
        <v>1</v>
      </c>
      <c r="E56" s="2">
        <f>VLOOKUP($A56,'Authors Contribution'!$D$3:$BM$61,7,0)</f>
        <v>0</v>
      </c>
      <c r="F56" s="30">
        <f>VLOOKUP($A56,'Authors Contribution'!$D$3:$BM$61,8,0)</f>
        <v>0</v>
      </c>
      <c r="G56" s="437">
        <f>D56+E56+F56</f>
        <v>1</v>
      </c>
      <c r="H56" s="304">
        <f>VLOOKUP($A56,'Authors Contribution'!$D$3:$BM$61,7,0)</f>
        <v>0</v>
      </c>
      <c r="I56" s="304">
        <f>VLOOKUP($A56,'Authors Contribution'!$D$3:$BM$61,8,0)</f>
        <v>0</v>
      </c>
      <c r="J56" s="418" t="s">
        <v>120</v>
      </c>
      <c r="K56" s="418">
        <v>17</v>
      </c>
      <c r="L56" s="418">
        <v>17</v>
      </c>
      <c r="M56" s="418">
        <v>18</v>
      </c>
      <c r="N56" s="418">
        <v>18</v>
      </c>
      <c r="O56" s="418">
        <v>18</v>
      </c>
      <c r="P56" s="418">
        <v>19</v>
      </c>
      <c r="Q56" s="418">
        <v>21</v>
      </c>
      <c r="R56" s="418">
        <v>21</v>
      </c>
      <c r="S56" s="418">
        <v>21</v>
      </c>
      <c r="T56" s="418">
        <v>21</v>
      </c>
      <c r="U56" s="418">
        <v>23</v>
      </c>
      <c r="V56" s="418">
        <v>22</v>
      </c>
      <c r="W56" s="418">
        <v>22</v>
      </c>
      <c r="X56" s="418">
        <v>22</v>
      </c>
      <c r="Y56" s="418">
        <v>25</v>
      </c>
      <c r="Z56" s="418">
        <v>25</v>
      </c>
      <c r="AA56" s="418">
        <v>24</v>
      </c>
      <c r="AB56" s="418">
        <v>24</v>
      </c>
      <c r="AC56" s="418">
        <v>24</v>
      </c>
      <c r="AD56" s="418">
        <v>25</v>
      </c>
      <c r="AE56" s="418">
        <v>24</v>
      </c>
      <c r="AF56" s="418">
        <v>24</v>
      </c>
      <c r="AG56" s="418">
        <v>24</v>
      </c>
      <c r="AH56" s="418">
        <v>24</v>
      </c>
      <c r="AI56" s="418">
        <v>25</v>
      </c>
      <c r="AJ56" s="418">
        <v>25</v>
      </c>
      <c r="AK56" s="418">
        <v>25</v>
      </c>
      <c r="AL56" s="418">
        <f>SUM(B66:B77)</f>
        <v>26</v>
      </c>
    </row>
    <row r="57" spans="1:38" ht="33" customHeight="1" x14ac:dyDescent="0.3">
      <c r="J57" s="425" t="s">
        <v>2</v>
      </c>
      <c r="K57" s="424">
        <f t="shared" ref="K57:S57" si="15">SUM(K55:K56)</f>
        <v>29</v>
      </c>
      <c r="L57" s="424">
        <f t="shared" si="15"/>
        <v>29</v>
      </c>
      <c r="M57" s="424">
        <f t="shared" si="15"/>
        <v>30</v>
      </c>
      <c r="N57" s="424">
        <f t="shared" si="15"/>
        <v>32</v>
      </c>
      <c r="O57" s="424">
        <f t="shared" si="15"/>
        <v>33</v>
      </c>
      <c r="P57" s="424">
        <f t="shared" si="15"/>
        <v>34</v>
      </c>
      <c r="Q57" s="424">
        <f t="shared" si="15"/>
        <v>36</v>
      </c>
      <c r="R57" s="424">
        <f t="shared" si="15"/>
        <v>36</v>
      </c>
      <c r="S57" s="424">
        <f t="shared" si="15"/>
        <v>36</v>
      </c>
      <c r="T57" s="425">
        <v>36</v>
      </c>
      <c r="U57" s="425">
        <v>39</v>
      </c>
      <c r="V57" s="425">
        <v>38</v>
      </c>
      <c r="W57" s="425">
        <v>38</v>
      </c>
      <c r="X57" s="425">
        <v>38</v>
      </c>
      <c r="Y57" s="425">
        <f t="shared" ref="Y57:AF57" si="16">Y56+Y55</f>
        <v>41</v>
      </c>
      <c r="Z57" s="425">
        <f t="shared" si="16"/>
        <v>43</v>
      </c>
      <c r="AA57" s="425">
        <f t="shared" si="16"/>
        <v>44</v>
      </c>
      <c r="AB57" s="425">
        <f t="shared" si="16"/>
        <v>45</v>
      </c>
      <c r="AC57" s="425">
        <f t="shared" si="16"/>
        <v>47</v>
      </c>
      <c r="AD57" s="425">
        <f t="shared" si="16"/>
        <v>47</v>
      </c>
      <c r="AE57" s="425">
        <f t="shared" si="16"/>
        <v>47</v>
      </c>
      <c r="AF57" s="425">
        <f t="shared" si="16"/>
        <v>48</v>
      </c>
      <c r="AG57" s="425">
        <f t="shared" ref="AG57:AL57" si="17">AG56+AG55</f>
        <v>49</v>
      </c>
      <c r="AH57" s="425">
        <f t="shared" si="17"/>
        <v>50</v>
      </c>
      <c r="AI57" s="425">
        <f t="shared" si="17"/>
        <v>52</v>
      </c>
      <c r="AJ57" s="425">
        <f t="shared" si="17"/>
        <v>53</v>
      </c>
      <c r="AK57" s="425">
        <f t="shared" si="17"/>
        <v>53</v>
      </c>
      <c r="AL57" s="425">
        <f t="shared" si="17"/>
        <v>54</v>
      </c>
    </row>
    <row r="59" spans="1:38" x14ac:dyDescent="0.2">
      <c r="D59" s="29"/>
    </row>
    <row r="63" spans="1:38" ht="13.5" thickBot="1" x14ac:dyDescent="0.25"/>
    <row r="64" spans="1:38" ht="50.25" thickBot="1" x14ac:dyDescent="0.25">
      <c r="B64" s="430" t="s">
        <v>264</v>
      </c>
      <c r="C64" s="430" t="s">
        <v>262</v>
      </c>
      <c r="D64" s="255" t="s">
        <v>5</v>
      </c>
      <c r="E64" s="255" t="s">
        <v>4</v>
      </c>
      <c r="F64" s="32" t="s">
        <v>3</v>
      </c>
      <c r="G64" s="32" t="s">
        <v>2</v>
      </c>
      <c r="H64" s="434" t="s">
        <v>263</v>
      </c>
    </row>
    <row r="65" spans="2:7" ht="36.75" customHeight="1" thickTop="1" thickBot="1" x14ac:dyDescent="0.25">
      <c r="B65" s="431">
        <f t="shared" ref="B65:B82" si="18">COUNTIF($C$3:$C$56,$C65)</f>
        <v>28</v>
      </c>
      <c r="C65" s="431" t="s">
        <v>252</v>
      </c>
      <c r="D65" s="3">
        <f t="shared" ref="D65:F82" si="19">SUMIF($C$3:$C$56,$C65,D$3:D$56)</f>
        <v>47</v>
      </c>
      <c r="E65" s="3">
        <f t="shared" si="19"/>
        <v>45</v>
      </c>
      <c r="F65" s="3">
        <f t="shared" si="19"/>
        <v>63</v>
      </c>
      <c r="G65" s="3">
        <f t="shared" ref="G65:G76" si="20">D65+E65+F65</f>
        <v>155</v>
      </c>
    </row>
    <row r="66" spans="2:7" ht="36.75" customHeight="1" thickTop="1" thickBot="1" x14ac:dyDescent="0.25">
      <c r="B66" s="431">
        <f t="shared" si="18"/>
        <v>11</v>
      </c>
      <c r="C66" s="431" t="s">
        <v>250</v>
      </c>
      <c r="D66" s="3">
        <f t="shared" si="19"/>
        <v>18</v>
      </c>
      <c r="E66" s="3">
        <f t="shared" si="19"/>
        <v>23</v>
      </c>
      <c r="F66" s="3">
        <f t="shared" si="19"/>
        <v>63</v>
      </c>
      <c r="G66" s="3">
        <f t="shared" si="20"/>
        <v>104</v>
      </c>
    </row>
    <row r="67" spans="2:7" ht="36.75" customHeight="1" thickTop="1" thickBot="1" x14ac:dyDescent="0.25">
      <c r="B67" s="431">
        <f t="shared" si="18"/>
        <v>3</v>
      </c>
      <c r="C67" s="431" t="s">
        <v>256</v>
      </c>
      <c r="D67" s="3">
        <f t="shared" si="19"/>
        <v>6</v>
      </c>
      <c r="E67" s="3">
        <f t="shared" si="19"/>
        <v>1</v>
      </c>
      <c r="F67" s="3">
        <f t="shared" si="19"/>
        <v>8</v>
      </c>
      <c r="G67" s="3">
        <f t="shared" si="20"/>
        <v>15</v>
      </c>
    </row>
    <row r="68" spans="2:7" ht="36.75" customHeight="1" thickTop="1" thickBot="1" x14ac:dyDescent="0.25">
      <c r="B68" s="431">
        <f t="shared" si="18"/>
        <v>2</v>
      </c>
      <c r="C68" s="431" t="s">
        <v>260</v>
      </c>
      <c r="D68" s="3">
        <f t="shared" si="19"/>
        <v>7</v>
      </c>
      <c r="E68" s="3">
        <f t="shared" si="19"/>
        <v>1</v>
      </c>
      <c r="F68" s="3">
        <f t="shared" si="19"/>
        <v>3</v>
      </c>
      <c r="G68" s="3">
        <f t="shared" si="20"/>
        <v>11</v>
      </c>
    </row>
    <row r="69" spans="2:7" ht="36.75" customHeight="1" thickTop="1" thickBot="1" x14ac:dyDescent="0.25">
      <c r="B69" s="431">
        <f t="shared" si="18"/>
        <v>2</v>
      </c>
      <c r="C69" s="431" t="s">
        <v>253</v>
      </c>
      <c r="D69" s="3">
        <f t="shared" si="19"/>
        <v>3</v>
      </c>
      <c r="E69" s="3">
        <f t="shared" si="19"/>
        <v>1</v>
      </c>
      <c r="F69" s="3">
        <f t="shared" si="19"/>
        <v>3</v>
      </c>
      <c r="G69" s="3">
        <f t="shared" ref="G69" si="21">D69+E69+F69</f>
        <v>7</v>
      </c>
    </row>
    <row r="70" spans="2:7" ht="36.75" customHeight="1" thickTop="1" thickBot="1" x14ac:dyDescent="0.25">
      <c r="B70" s="431">
        <f t="shared" si="18"/>
        <v>1</v>
      </c>
      <c r="C70" s="431" t="s">
        <v>254</v>
      </c>
      <c r="D70" s="3">
        <f t="shared" si="19"/>
        <v>3</v>
      </c>
      <c r="E70" s="3">
        <f t="shared" si="19"/>
        <v>3</v>
      </c>
      <c r="F70" s="3">
        <f t="shared" si="19"/>
        <v>0</v>
      </c>
      <c r="G70" s="3">
        <f t="shared" si="20"/>
        <v>6</v>
      </c>
    </row>
    <row r="71" spans="2:7" ht="36.75" customHeight="1" thickTop="1" thickBot="1" x14ac:dyDescent="0.25">
      <c r="B71" s="431">
        <f t="shared" si="18"/>
        <v>1</v>
      </c>
      <c r="C71" s="431" t="s">
        <v>255</v>
      </c>
      <c r="D71" s="3">
        <f t="shared" si="19"/>
        <v>1</v>
      </c>
      <c r="E71" s="3">
        <f t="shared" si="19"/>
        <v>0</v>
      </c>
      <c r="F71" s="3">
        <f t="shared" si="19"/>
        <v>1</v>
      </c>
      <c r="G71" s="3">
        <f t="shared" si="20"/>
        <v>2</v>
      </c>
    </row>
    <row r="72" spans="2:7" ht="36.75" customHeight="1" thickTop="1" thickBot="1" x14ac:dyDescent="0.25">
      <c r="B72" s="436">
        <f t="shared" si="18"/>
        <v>1</v>
      </c>
      <c r="C72" s="436" t="s">
        <v>257</v>
      </c>
      <c r="D72" s="3">
        <f t="shared" si="19"/>
        <v>2</v>
      </c>
      <c r="E72" s="3">
        <f t="shared" si="19"/>
        <v>2</v>
      </c>
      <c r="F72" s="3">
        <f t="shared" si="19"/>
        <v>1</v>
      </c>
      <c r="G72" s="3">
        <f t="shared" si="20"/>
        <v>5</v>
      </c>
    </row>
    <row r="73" spans="2:7" ht="36.75" customHeight="1" thickTop="1" thickBot="1" x14ac:dyDescent="0.25">
      <c r="B73" s="431">
        <f t="shared" si="18"/>
        <v>1</v>
      </c>
      <c r="C73" s="431" t="s">
        <v>261</v>
      </c>
      <c r="D73" s="3">
        <f t="shared" si="19"/>
        <v>1</v>
      </c>
      <c r="E73" s="3">
        <f t="shared" si="19"/>
        <v>0</v>
      </c>
      <c r="F73" s="3">
        <f t="shared" si="19"/>
        <v>1</v>
      </c>
      <c r="G73" s="3">
        <f t="shared" si="20"/>
        <v>2</v>
      </c>
    </row>
    <row r="74" spans="2:7" ht="36.75" customHeight="1" thickTop="1" thickBot="1" x14ac:dyDescent="0.25">
      <c r="B74" s="431">
        <f t="shared" si="18"/>
        <v>1</v>
      </c>
      <c r="C74" s="431" t="s">
        <v>251</v>
      </c>
      <c r="D74" s="3">
        <f t="shared" si="19"/>
        <v>1</v>
      </c>
      <c r="E74" s="3">
        <f t="shared" si="19"/>
        <v>0</v>
      </c>
      <c r="F74" s="3">
        <f t="shared" si="19"/>
        <v>1</v>
      </c>
      <c r="G74" s="3">
        <f t="shared" si="20"/>
        <v>2</v>
      </c>
    </row>
    <row r="75" spans="2:7" ht="36.75" customHeight="1" thickTop="1" thickBot="1" x14ac:dyDescent="0.25">
      <c r="B75" s="431">
        <f t="shared" si="18"/>
        <v>1</v>
      </c>
      <c r="C75" s="431" t="s">
        <v>259</v>
      </c>
      <c r="D75" s="3">
        <f t="shared" si="19"/>
        <v>1</v>
      </c>
      <c r="E75" s="3">
        <f t="shared" si="19"/>
        <v>2</v>
      </c>
      <c r="F75" s="3">
        <f t="shared" si="19"/>
        <v>4</v>
      </c>
      <c r="G75" s="3">
        <f t="shared" si="20"/>
        <v>7</v>
      </c>
    </row>
    <row r="76" spans="2:7" ht="36.75" customHeight="1" thickTop="1" thickBot="1" x14ac:dyDescent="0.25">
      <c r="B76" s="431">
        <f t="shared" si="18"/>
        <v>1</v>
      </c>
      <c r="C76" s="431" t="s">
        <v>258</v>
      </c>
      <c r="D76" s="3">
        <f t="shared" si="19"/>
        <v>1</v>
      </c>
      <c r="E76" s="3">
        <f t="shared" si="19"/>
        <v>0</v>
      </c>
      <c r="F76" s="3">
        <f t="shared" si="19"/>
        <v>0</v>
      </c>
      <c r="G76" s="3">
        <f t="shared" si="20"/>
        <v>1</v>
      </c>
    </row>
    <row r="77" spans="2:7" ht="36.75" customHeight="1" thickTop="1" thickBot="1" x14ac:dyDescent="0.25">
      <c r="B77" s="431">
        <f t="shared" si="18"/>
        <v>1</v>
      </c>
      <c r="C77" s="431" t="s">
        <v>506</v>
      </c>
      <c r="D77" s="3">
        <f t="shared" si="19"/>
        <v>1</v>
      </c>
      <c r="E77" s="3">
        <f t="shared" si="19"/>
        <v>0</v>
      </c>
      <c r="F77" s="3">
        <f t="shared" si="19"/>
        <v>1</v>
      </c>
      <c r="G77" s="3">
        <f t="shared" ref="G77:G82" si="22">D77+E77+F77</f>
        <v>2</v>
      </c>
    </row>
    <row r="78" spans="2:7" ht="36.75" customHeight="1" thickTop="1" thickBot="1" x14ac:dyDescent="0.25">
      <c r="B78" s="431">
        <f t="shared" si="18"/>
        <v>0</v>
      </c>
      <c r="C78" s="431"/>
      <c r="D78" s="3">
        <f t="shared" si="19"/>
        <v>0</v>
      </c>
      <c r="E78" s="3">
        <f t="shared" si="19"/>
        <v>0</v>
      </c>
      <c r="F78" s="3">
        <f t="shared" si="19"/>
        <v>0</v>
      </c>
      <c r="G78" s="3">
        <f t="shared" si="22"/>
        <v>0</v>
      </c>
    </row>
    <row r="79" spans="2:7" ht="36.75" customHeight="1" thickTop="1" thickBot="1" x14ac:dyDescent="0.25">
      <c r="B79" s="431">
        <f t="shared" si="18"/>
        <v>0</v>
      </c>
      <c r="C79" s="432"/>
      <c r="D79" s="3">
        <f t="shared" si="19"/>
        <v>0</v>
      </c>
      <c r="E79" s="3">
        <f t="shared" si="19"/>
        <v>0</v>
      </c>
      <c r="F79" s="3">
        <f t="shared" si="19"/>
        <v>0</v>
      </c>
      <c r="G79" s="3">
        <f t="shared" si="22"/>
        <v>0</v>
      </c>
    </row>
    <row r="80" spans="2:7" ht="36.75" customHeight="1" thickTop="1" thickBot="1" x14ac:dyDescent="0.25">
      <c r="B80" s="431">
        <f t="shared" si="18"/>
        <v>0</v>
      </c>
      <c r="C80" s="431"/>
      <c r="D80" s="3">
        <f t="shared" si="19"/>
        <v>0</v>
      </c>
      <c r="E80" s="3">
        <f t="shared" si="19"/>
        <v>0</v>
      </c>
      <c r="F80" s="3">
        <f t="shared" si="19"/>
        <v>0</v>
      </c>
      <c r="G80" s="3">
        <f t="shared" si="22"/>
        <v>0</v>
      </c>
    </row>
    <row r="81" spans="2:7" ht="36.75" customHeight="1" thickTop="1" thickBot="1" x14ac:dyDescent="0.25">
      <c r="B81" s="431">
        <f t="shared" si="18"/>
        <v>0</v>
      </c>
      <c r="C81" s="431"/>
      <c r="D81" s="3">
        <f t="shared" si="19"/>
        <v>0</v>
      </c>
      <c r="E81" s="3">
        <f t="shared" si="19"/>
        <v>0</v>
      </c>
      <c r="F81" s="3">
        <f t="shared" si="19"/>
        <v>0</v>
      </c>
      <c r="G81" s="3">
        <f t="shared" si="22"/>
        <v>0</v>
      </c>
    </row>
    <row r="82" spans="2:7" ht="36.75" customHeight="1" thickTop="1" thickBot="1" x14ac:dyDescent="0.25">
      <c r="B82" s="431">
        <f t="shared" si="18"/>
        <v>0</v>
      </c>
      <c r="C82" s="431"/>
      <c r="D82" s="3">
        <f t="shared" si="19"/>
        <v>0</v>
      </c>
      <c r="E82" s="3">
        <f t="shared" si="19"/>
        <v>0</v>
      </c>
      <c r="F82" s="3">
        <f t="shared" si="19"/>
        <v>0</v>
      </c>
      <c r="G82" s="3">
        <f t="shared" si="22"/>
        <v>0</v>
      </c>
    </row>
    <row r="83" spans="2:7" ht="16.5" thickTop="1" x14ac:dyDescent="0.2">
      <c r="C83" s="431"/>
    </row>
  </sheetData>
  <autoFilter ref="A2:AW82"/>
  <sortState ref="B51:H62">
    <sortCondition descending="1" ref="G51:G62"/>
  </sortState>
  <mergeCells count="7">
    <mergeCell ref="K32:O32"/>
    <mergeCell ref="P27:T27"/>
    <mergeCell ref="D1:F1"/>
    <mergeCell ref="K31:O31"/>
    <mergeCell ref="K29:O29"/>
    <mergeCell ref="P28:T28"/>
    <mergeCell ref="K30:O30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/>
  </sheetViews>
  <sheetFormatPr defaultRowHeight="12.75" outlineLevelRow="1" outlineLevelCol="1" x14ac:dyDescent="0.2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6.5" thickBot="1" x14ac:dyDescent="0.25">
      <c r="A1" s="28" t="s">
        <v>206</v>
      </c>
      <c r="B1" s="38" t="s">
        <v>200</v>
      </c>
      <c r="C1" s="31" t="s">
        <v>17</v>
      </c>
      <c r="D1" s="33" t="s">
        <v>5</v>
      </c>
      <c r="E1" s="1" t="s">
        <v>126</v>
      </c>
      <c r="F1" s="32" t="s">
        <v>113</v>
      </c>
      <c r="G1" s="40" t="s">
        <v>102</v>
      </c>
      <c r="H1" s="41" t="s">
        <v>103</v>
      </c>
      <c r="I1" s="41" t="s">
        <v>104</v>
      </c>
      <c r="J1" s="41" t="s">
        <v>105</v>
      </c>
      <c r="K1" s="42" t="s">
        <v>106</v>
      </c>
      <c r="L1" s="43" t="s">
        <v>2</v>
      </c>
    </row>
    <row r="2" spans="1:12" ht="39" thickTop="1" thickBot="1" x14ac:dyDescent="0.25">
      <c r="A2" s="328" t="s">
        <v>214</v>
      </c>
      <c r="B2" s="55" t="s">
        <v>85</v>
      </c>
      <c r="C2" s="208">
        <v>69</v>
      </c>
      <c r="D2" s="209">
        <v>35</v>
      </c>
      <c r="E2" s="210">
        <v>34</v>
      </c>
      <c r="F2" s="211">
        <v>26</v>
      </c>
      <c r="G2" s="58">
        <v>4.8500000000000005</v>
      </c>
      <c r="H2" s="59">
        <v>7.2200000000000006</v>
      </c>
      <c r="I2" s="59">
        <v>3.5649999999999999</v>
      </c>
      <c r="J2" s="59">
        <v>4.6500000000000004</v>
      </c>
      <c r="K2" s="60">
        <v>10.120000000000001</v>
      </c>
      <c r="L2" s="237">
        <v>30.405000000000001</v>
      </c>
    </row>
    <row r="3" spans="1:12" ht="39" outlineLevel="1" thickTop="1" thickBot="1" x14ac:dyDescent="0.25">
      <c r="A3" s="328" t="s">
        <v>214</v>
      </c>
      <c r="B3" s="35" t="s">
        <v>70</v>
      </c>
      <c r="C3" s="218">
        <v>53</v>
      </c>
      <c r="D3" s="219">
        <v>32</v>
      </c>
      <c r="E3" s="220">
        <v>21</v>
      </c>
      <c r="F3" s="221">
        <v>72</v>
      </c>
      <c r="G3" s="223">
        <v>4.25</v>
      </c>
      <c r="H3" s="224">
        <v>5.5649999999999995</v>
      </c>
      <c r="I3" s="224">
        <v>6.5</v>
      </c>
      <c r="J3" s="224">
        <v>5.3000000000000007</v>
      </c>
      <c r="K3" s="225">
        <v>10.45</v>
      </c>
      <c r="L3" s="226">
        <v>32.064999999999998</v>
      </c>
    </row>
    <row r="4" spans="1:12" ht="20.25" outlineLevel="1" thickTop="1" thickBot="1" x14ac:dyDescent="0.25">
      <c r="A4" s="328" t="s">
        <v>214</v>
      </c>
      <c r="B4" s="36" t="s">
        <v>71</v>
      </c>
      <c r="C4" s="227">
        <v>122</v>
      </c>
      <c r="D4" s="228">
        <v>67</v>
      </c>
      <c r="E4" s="229">
        <v>55</v>
      </c>
      <c r="F4" s="230">
        <v>98</v>
      </c>
      <c r="G4" s="231">
        <v>9.1000000000000014</v>
      </c>
      <c r="H4" s="232">
        <v>12.785</v>
      </c>
      <c r="I4" s="232">
        <v>10.065</v>
      </c>
      <c r="J4" s="232">
        <v>9.9500000000000011</v>
      </c>
      <c r="K4" s="233">
        <v>20.57</v>
      </c>
      <c r="L4" s="234">
        <v>62.47</v>
      </c>
    </row>
    <row r="5" spans="1:12" ht="107.25" outlineLevel="1" thickTop="1" thickBot="1" x14ac:dyDescent="0.25">
      <c r="A5" s="28" t="s">
        <v>206</v>
      </c>
      <c r="B5" s="38" t="s">
        <v>200</v>
      </c>
      <c r="C5" s="31" t="s">
        <v>17</v>
      </c>
      <c r="D5" s="33" t="s">
        <v>5</v>
      </c>
      <c r="E5" s="1" t="s">
        <v>126</v>
      </c>
      <c r="F5" s="32" t="s">
        <v>113</v>
      </c>
      <c r="G5" s="40" t="s">
        <v>102</v>
      </c>
      <c r="H5" s="41" t="s">
        <v>103</v>
      </c>
      <c r="I5" s="41" t="s">
        <v>104</v>
      </c>
      <c r="J5" s="41" t="s">
        <v>105</v>
      </c>
      <c r="K5" s="42" t="s">
        <v>106</v>
      </c>
      <c r="L5" s="43" t="s">
        <v>2</v>
      </c>
    </row>
    <row r="6" spans="1:12" ht="39" thickTop="1" thickBot="1" x14ac:dyDescent="0.25">
      <c r="A6" s="328" t="s">
        <v>215</v>
      </c>
      <c r="B6" s="251" t="s">
        <v>85</v>
      </c>
      <c r="C6" s="208">
        <v>67</v>
      </c>
      <c r="D6" s="209">
        <v>36</v>
      </c>
      <c r="E6" s="210">
        <v>31</v>
      </c>
      <c r="F6" s="211">
        <v>25</v>
      </c>
      <c r="G6" s="252">
        <v>4.3400000000000007</v>
      </c>
      <c r="H6" s="253">
        <v>6.6000000000000005</v>
      </c>
      <c r="I6" s="253">
        <v>4.4649999999999999</v>
      </c>
      <c r="J6" s="253">
        <v>5.1000000000000005</v>
      </c>
      <c r="K6" s="254">
        <v>8.4499999999999993</v>
      </c>
      <c r="L6" s="237">
        <v>28.954999999999998</v>
      </c>
    </row>
    <row r="7" spans="1:12" ht="39" outlineLevel="1" thickTop="1" thickBot="1" x14ac:dyDescent="0.25">
      <c r="A7" s="328" t="s">
        <v>215</v>
      </c>
      <c r="B7" s="35" t="s">
        <v>70</v>
      </c>
      <c r="C7" s="218">
        <v>59</v>
      </c>
      <c r="D7" s="219">
        <v>35</v>
      </c>
      <c r="E7" s="220">
        <v>24</v>
      </c>
      <c r="F7" s="221">
        <v>67</v>
      </c>
      <c r="G7" s="223">
        <v>3.97</v>
      </c>
      <c r="H7" s="224">
        <v>4.7649999999999997</v>
      </c>
      <c r="I7" s="224">
        <v>6.8250000000000002</v>
      </c>
      <c r="J7" s="224">
        <v>5.2500000000000009</v>
      </c>
      <c r="K7" s="225">
        <v>10.475000000000001</v>
      </c>
      <c r="L7" s="226">
        <v>31.285</v>
      </c>
    </row>
    <row r="8" spans="1:12" ht="20.25" outlineLevel="1" thickTop="1" thickBot="1" x14ac:dyDescent="0.25">
      <c r="A8" s="328" t="s">
        <v>215</v>
      </c>
      <c r="B8" s="36" t="s">
        <v>71</v>
      </c>
      <c r="C8" s="227">
        <v>126</v>
      </c>
      <c r="D8" s="228">
        <v>71</v>
      </c>
      <c r="E8" s="229">
        <v>55</v>
      </c>
      <c r="F8" s="230">
        <v>92</v>
      </c>
      <c r="G8" s="231">
        <v>8.31</v>
      </c>
      <c r="H8" s="232">
        <v>11.365</v>
      </c>
      <c r="I8" s="232">
        <v>11.29</v>
      </c>
      <c r="J8" s="232">
        <v>10.350000000000001</v>
      </c>
      <c r="K8" s="233">
        <v>18.925000000000001</v>
      </c>
      <c r="L8" s="234">
        <v>60.239999999999995</v>
      </c>
    </row>
    <row r="9" spans="1:12" ht="106.5" outlineLevel="1" thickTop="1" thickBot="1" x14ac:dyDescent="0.25">
      <c r="A9" s="28" t="s">
        <v>206</v>
      </c>
      <c r="B9" s="38" t="s">
        <v>200</v>
      </c>
      <c r="C9" s="31" t="s">
        <v>17</v>
      </c>
      <c r="D9" s="33" t="s">
        <v>5</v>
      </c>
      <c r="E9" s="255" t="s">
        <v>198</v>
      </c>
      <c r="F9" s="32" t="s">
        <v>113</v>
      </c>
      <c r="G9" s="40" t="s">
        <v>102</v>
      </c>
      <c r="H9" s="41" t="s">
        <v>103</v>
      </c>
      <c r="I9" s="41" t="s">
        <v>104</v>
      </c>
      <c r="J9" s="41" t="s">
        <v>105</v>
      </c>
      <c r="K9" s="42" t="s">
        <v>106</v>
      </c>
      <c r="L9" s="43" t="s">
        <v>2</v>
      </c>
    </row>
    <row r="10" spans="1:12" ht="39" thickTop="1" thickBot="1" x14ac:dyDescent="0.25">
      <c r="A10" s="328" t="s">
        <v>216</v>
      </c>
      <c r="B10" s="256" t="s">
        <v>85</v>
      </c>
      <c r="C10" s="257">
        <v>69</v>
      </c>
      <c r="D10" s="258">
        <v>35</v>
      </c>
      <c r="E10" s="259">
        <v>34</v>
      </c>
      <c r="F10" s="260">
        <v>28</v>
      </c>
      <c r="G10" s="252">
        <v>4.68</v>
      </c>
      <c r="H10" s="253">
        <v>6.4700000000000006</v>
      </c>
      <c r="I10" s="253">
        <v>4.0649999999999995</v>
      </c>
      <c r="J10" s="253">
        <v>4.5750000000000002</v>
      </c>
      <c r="K10" s="254">
        <v>8.1449999999999996</v>
      </c>
      <c r="L10" s="261">
        <v>27.934999999999995</v>
      </c>
    </row>
    <row r="11" spans="1:12" ht="39" outlineLevel="1" thickTop="1" thickBot="1" x14ac:dyDescent="0.25">
      <c r="A11" s="328" t="s">
        <v>216</v>
      </c>
      <c r="B11" s="35" t="s">
        <v>70</v>
      </c>
      <c r="C11" s="262">
        <v>58</v>
      </c>
      <c r="D11" s="263">
        <v>35</v>
      </c>
      <c r="E11" s="264">
        <v>23</v>
      </c>
      <c r="F11" s="265">
        <v>52</v>
      </c>
      <c r="G11" s="266">
        <v>3.7500000000000004</v>
      </c>
      <c r="H11" s="267">
        <v>3.774999999999999</v>
      </c>
      <c r="I11" s="267">
        <v>6.8500000000000005</v>
      </c>
      <c r="J11" s="267">
        <v>4.7</v>
      </c>
      <c r="K11" s="268">
        <v>7.95</v>
      </c>
      <c r="L11" s="269">
        <v>27.024999999999999</v>
      </c>
    </row>
    <row r="12" spans="1:12" ht="20.25" outlineLevel="1" thickTop="1" thickBot="1" x14ac:dyDescent="0.25">
      <c r="A12" s="328" t="s">
        <v>216</v>
      </c>
      <c r="B12" s="36" t="s">
        <v>71</v>
      </c>
      <c r="C12" s="270">
        <v>127</v>
      </c>
      <c r="D12" s="271">
        <v>70</v>
      </c>
      <c r="E12" s="272">
        <v>57</v>
      </c>
      <c r="F12" s="273">
        <v>80</v>
      </c>
      <c r="G12" s="274">
        <v>8.43</v>
      </c>
      <c r="H12" s="275">
        <v>10.244999999999999</v>
      </c>
      <c r="I12" s="275">
        <v>10.914999999999999</v>
      </c>
      <c r="J12" s="275">
        <v>9.2750000000000004</v>
      </c>
      <c r="K12" s="276">
        <v>16.094999999999999</v>
      </c>
      <c r="L12" s="277">
        <v>54.959999999999994</v>
      </c>
    </row>
    <row r="13" spans="1:12" ht="106.5" outlineLevel="1" thickTop="1" thickBot="1" x14ac:dyDescent="0.25">
      <c r="A13" s="28" t="s">
        <v>206</v>
      </c>
      <c r="B13" s="38" t="s">
        <v>200</v>
      </c>
      <c r="C13" s="31" t="s">
        <v>17</v>
      </c>
      <c r="D13" s="33" t="s">
        <v>5</v>
      </c>
      <c r="E13" s="255" t="s">
        <v>199</v>
      </c>
      <c r="F13" s="32" t="s">
        <v>113</v>
      </c>
      <c r="G13" s="278" t="s">
        <v>102</v>
      </c>
      <c r="H13" s="279" t="s">
        <v>103</v>
      </c>
      <c r="I13" s="279" t="s">
        <v>104</v>
      </c>
      <c r="J13" s="279" t="s">
        <v>105</v>
      </c>
      <c r="K13" s="280" t="s">
        <v>106</v>
      </c>
      <c r="L13" s="281" t="s">
        <v>2</v>
      </c>
    </row>
    <row r="14" spans="1:12" ht="39" thickTop="1" thickBot="1" x14ac:dyDescent="0.25">
      <c r="A14" s="328" t="s">
        <v>217</v>
      </c>
      <c r="B14" s="282" t="s">
        <v>85</v>
      </c>
      <c r="C14" s="208">
        <v>68</v>
      </c>
      <c r="D14" s="209">
        <v>32</v>
      </c>
      <c r="E14" s="210">
        <v>36</v>
      </c>
      <c r="F14" s="211">
        <v>29</v>
      </c>
      <c r="G14" s="240">
        <v>4.4329999999999998</v>
      </c>
      <c r="H14" s="241">
        <v>7.0159500000000001</v>
      </c>
      <c r="I14" s="241">
        <v>3.7149999999999999</v>
      </c>
      <c r="J14" s="241">
        <v>3.4750000000000005</v>
      </c>
      <c r="K14" s="242">
        <v>8.58</v>
      </c>
      <c r="L14" s="237">
        <v>27.21895</v>
      </c>
    </row>
    <row r="15" spans="1:12" ht="39" outlineLevel="1" thickTop="1" thickBot="1" x14ac:dyDescent="0.25">
      <c r="A15" s="328" t="s">
        <v>217</v>
      </c>
      <c r="B15" s="283" t="s">
        <v>70</v>
      </c>
      <c r="C15" s="218">
        <v>59</v>
      </c>
      <c r="D15" s="219">
        <v>34</v>
      </c>
      <c r="E15" s="220">
        <v>25</v>
      </c>
      <c r="F15" s="221">
        <v>64</v>
      </c>
      <c r="G15" s="223">
        <v>3.7500000000000004</v>
      </c>
      <c r="H15" s="224">
        <v>3.9249999999999985</v>
      </c>
      <c r="I15" s="224">
        <v>7.5500000000000007</v>
      </c>
      <c r="J15" s="224">
        <v>4.3</v>
      </c>
      <c r="K15" s="225">
        <v>8.8000000000000007</v>
      </c>
      <c r="L15" s="226">
        <v>28.324999999999999</v>
      </c>
    </row>
    <row r="16" spans="1:12" ht="20.25" outlineLevel="1" thickTop="1" thickBot="1" x14ac:dyDescent="0.25">
      <c r="A16" s="328" t="s">
        <v>217</v>
      </c>
      <c r="B16" s="284" t="s">
        <v>71</v>
      </c>
      <c r="C16" s="227">
        <v>127</v>
      </c>
      <c r="D16" s="228">
        <v>66</v>
      </c>
      <c r="E16" s="229">
        <v>61</v>
      </c>
      <c r="F16" s="230">
        <v>93</v>
      </c>
      <c r="G16" s="231">
        <v>8.1829999999999998</v>
      </c>
      <c r="H16" s="232">
        <v>10.940949999999999</v>
      </c>
      <c r="I16" s="232">
        <v>11.265000000000001</v>
      </c>
      <c r="J16" s="232">
        <v>7.7750000000000004</v>
      </c>
      <c r="K16" s="233">
        <v>17.380000000000003</v>
      </c>
      <c r="L16" s="234">
        <v>55.543949999999995</v>
      </c>
    </row>
    <row r="17" ht="13.5" thickTop="1" x14ac:dyDescent="0.2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75" x14ac:dyDescent="0.2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 x14ac:dyDescent="0.2">
      <c r="A3" s="285"/>
      <c r="B3" s="286"/>
      <c r="C3" s="289" t="s">
        <v>202</v>
      </c>
      <c r="D3" s="286"/>
      <c r="E3" s="287"/>
    </row>
    <row r="4" spans="1:5" x14ac:dyDescent="0.2">
      <c r="A4" s="289" t="s">
        <v>206</v>
      </c>
      <c r="B4" s="289" t="s">
        <v>200</v>
      </c>
      <c r="C4" s="285" t="s">
        <v>203</v>
      </c>
      <c r="D4" s="303" t="s">
        <v>204</v>
      </c>
      <c r="E4" s="302" t="s">
        <v>205</v>
      </c>
    </row>
    <row r="5" spans="1:5" x14ac:dyDescent="0.2">
      <c r="A5" s="298" t="s">
        <v>217</v>
      </c>
      <c r="B5" s="285" t="s">
        <v>85</v>
      </c>
      <c r="C5" s="290">
        <v>32</v>
      </c>
      <c r="D5" s="291">
        <v>36</v>
      </c>
      <c r="E5" s="299">
        <v>29</v>
      </c>
    </row>
    <row r="6" spans="1:5" x14ac:dyDescent="0.2">
      <c r="A6" s="327"/>
      <c r="B6" s="326" t="s">
        <v>70</v>
      </c>
      <c r="C6" s="292">
        <v>34</v>
      </c>
      <c r="D6" s="293">
        <v>25</v>
      </c>
      <c r="E6" s="300">
        <v>64</v>
      </c>
    </row>
    <row r="7" spans="1:5" x14ac:dyDescent="0.2">
      <c r="A7" s="298" t="s">
        <v>216</v>
      </c>
      <c r="B7" s="285" t="s">
        <v>85</v>
      </c>
      <c r="C7" s="290">
        <v>35</v>
      </c>
      <c r="D7" s="291">
        <v>34</v>
      </c>
      <c r="E7" s="299">
        <v>28</v>
      </c>
    </row>
    <row r="8" spans="1:5" x14ac:dyDescent="0.2">
      <c r="A8" s="327"/>
      <c r="B8" s="326" t="s">
        <v>70</v>
      </c>
      <c r="C8" s="292">
        <v>35</v>
      </c>
      <c r="D8" s="293">
        <v>23</v>
      </c>
      <c r="E8" s="300">
        <v>52</v>
      </c>
    </row>
    <row r="9" spans="1:5" x14ac:dyDescent="0.2">
      <c r="A9" s="298" t="s">
        <v>215</v>
      </c>
      <c r="B9" s="285" t="s">
        <v>85</v>
      </c>
      <c r="C9" s="290">
        <v>36</v>
      </c>
      <c r="D9" s="291">
        <v>31</v>
      </c>
      <c r="E9" s="299">
        <v>25</v>
      </c>
    </row>
    <row r="10" spans="1:5" x14ac:dyDescent="0.2">
      <c r="A10" s="327"/>
      <c r="B10" s="326" t="s">
        <v>70</v>
      </c>
      <c r="C10" s="292">
        <v>35</v>
      </c>
      <c r="D10" s="293">
        <v>24</v>
      </c>
      <c r="E10" s="300">
        <v>67</v>
      </c>
    </row>
    <row r="11" spans="1:5" x14ac:dyDescent="0.2">
      <c r="A11" s="298" t="s">
        <v>214</v>
      </c>
      <c r="B11" s="285" t="s">
        <v>85</v>
      </c>
      <c r="C11" s="290">
        <v>35</v>
      </c>
      <c r="D11" s="291">
        <v>34</v>
      </c>
      <c r="E11" s="299">
        <v>26</v>
      </c>
    </row>
    <row r="12" spans="1:5" x14ac:dyDescent="0.2">
      <c r="A12" s="327"/>
      <c r="B12" s="326" t="s">
        <v>70</v>
      </c>
      <c r="C12" s="292">
        <v>32</v>
      </c>
      <c r="D12" s="293">
        <v>21</v>
      </c>
      <c r="E12" s="300">
        <v>72</v>
      </c>
    </row>
    <row r="13" spans="1:5" x14ac:dyDescent="0.2">
      <c r="A13" s="285"/>
      <c r="B13" s="285" t="s">
        <v>207</v>
      </c>
      <c r="C13" s="290">
        <v>138</v>
      </c>
      <c r="D13" s="291">
        <v>135</v>
      </c>
      <c r="E13" s="299">
        <v>108</v>
      </c>
    </row>
    <row r="14" spans="1:5" x14ac:dyDescent="0.2">
      <c r="A14" s="288"/>
      <c r="B14" s="326" t="s">
        <v>208</v>
      </c>
      <c r="C14" s="292">
        <v>136</v>
      </c>
      <c r="D14" s="293">
        <v>93</v>
      </c>
      <c r="E14" s="300">
        <v>255</v>
      </c>
    </row>
    <row r="15" spans="1:5" x14ac:dyDescent="0.2">
      <c r="A15" s="294" t="s">
        <v>201</v>
      </c>
      <c r="B15" s="295"/>
      <c r="C15" s="296">
        <v>274</v>
      </c>
      <c r="D15" s="297">
        <v>228</v>
      </c>
      <c r="E15" s="301">
        <v>363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40625" defaultRowHeight="12.75" outlineLevelRow="1" outlineLevelCol="1" x14ac:dyDescent="0.2"/>
  <cols>
    <col min="1" max="1" width="10.28515625" style="65" customWidth="1" outlineLevel="1"/>
    <col min="2" max="2" width="11.7109375" style="65" customWidth="1" outlineLevel="1"/>
    <col min="3" max="3" width="47.85546875" style="65" customWidth="1"/>
    <col min="4" max="4" width="5.5703125" style="65" customWidth="1" outlineLevel="1"/>
    <col min="5" max="5" width="5.85546875" style="176" customWidth="1"/>
    <col min="6" max="8" width="5.140625" style="176" customWidth="1"/>
    <col min="9" max="9" width="0.7109375" style="176" customWidth="1"/>
    <col min="10" max="10" width="12" style="65" customWidth="1"/>
    <col min="11" max="11" width="11.5703125" style="65" customWidth="1"/>
    <col min="12" max="12" width="11.7109375" style="65" customWidth="1"/>
    <col min="13" max="13" width="10" style="65" customWidth="1"/>
    <col min="14" max="14" width="13.7109375" style="65" customWidth="1"/>
    <col min="15" max="15" width="10" style="65" customWidth="1"/>
    <col min="16" max="16" width="0.85546875" style="65" customWidth="1"/>
    <col min="17" max="17" width="1.28515625" style="65" hidden="1" customWidth="1"/>
    <col min="18" max="18" width="9.85546875" style="65" customWidth="1" outlineLevel="1"/>
    <col min="19" max="19" width="17" style="65" bestFit="1" customWidth="1"/>
    <col min="20" max="16384" width="9.140625" style="65"/>
  </cols>
  <sheetData>
    <row r="1" spans="1:18" ht="22.5" customHeight="1" thickBot="1" x14ac:dyDescent="0.25">
      <c r="B1" s="66"/>
      <c r="C1" s="67" t="s">
        <v>122</v>
      </c>
      <c r="D1" s="66"/>
      <c r="E1" s="508" t="s">
        <v>114</v>
      </c>
      <c r="F1" s="509"/>
      <c r="G1" s="509"/>
      <c r="H1" s="510"/>
      <c r="I1" s="68"/>
      <c r="J1" s="511" t="s">
        <v>127</v>
      </c>
      <c r="K1" s="511"/>
      <c r="L1" s="511"/>
      <c r="M1" s="511"/>
      <c r="N1" s="511"/>
      <c r="O1" s="511"/>
      <c r="P1" s="69"/>
      <c r="Q1" s="70" t="s">
        <v>72</v>
      </c>
      <c r="R1" s="71"/>
    </row>
    <row r="2" spans="1:18" ht="105.75" customHeight="1" collapsed="1" thickBot="1" x14ac:dyDescent="0.25">
      <c r="A2" s="72" t="s">
        <v>125</v>
      </c>
      <c r="B2" s="73" t="s">
        <v>21</v>
      </c>
      <c r="C2" s="74" t="s">
        <v>111</v>
      </c>
      <c r="D2" s="73" t="s">
        <v>34</v>
      </c>
      <c r="E2" s="75" t="s">
        <v>17</v>
      </c>
      <c r="F2" s="76" t="s">
        <v>5</v>
      </c>
      <c r="G2" s="77" t="s">
        <v>126</v>
      </c>
      <c r="H2" s="78" t="s">
        <v>113</v>
      </c>
      <c r="I2" s="79"/>
      <c r="J2" s="80" t="s">
        <v>102</v>
      </c>
      <c r="K2" s="81" t="s">
        <v>103</v>
      </c>
      <c r="L2" s="81" t="s">
        <v>104</v>
      </c>
      <c r="M2" s="81" t="s">
        <v>105</v>
      </c>
      <c r="N2" s="82" t="s">
        <v>106</v>
      </c>
      <c r="O2" s="83" t="s">
        <v>2</v>
      </c>
      <c r="P2" s="84"/>
      <c r="Q2" s="85"/>
      <c r="R2" s="86" t="s">
        <v>123</v>
      </c>
    </row>
    <row r="3" spans="1:18" ht="22.5" customHeight="1" outlineLevel="1" thickTop="1" thickBot="1" x14ac:dyDescent="0.25">
      <c r="A3" s="87">
        <v>57872</v>
      </c>
      <c r="B3" s="88" t="s">
        <v>22</v>
      </c>
      <c r="C3" s="89" t="s">
        <v>73</v>
      </c>
      <c r="D3" s="90" t="s">
        <v>35</v>
      </c>
      <c r="E3" s="91">
        <f t="shared" ref="E3:E17" si="0">F3+G3</f>
        <v>3</v>
      </c>
      <c r="F3" s="92">
        <v>2</v>
      </c>
      <c r="G3" s="93">
        <v>1</v>
      </c>
      <c r="H3" s="94">
        <v>2</v>
      </c>
      <c r="I3" s="95"/>
      <c r="J3" s="96">
        <v>0.75</v>
      </c>
      <c r="K3" s="97">
        <v>0.21</v>
      </c>
      <c r="L3" s="98"/>
      <c r="M3" s="98"/>
      <c r="N3" s="99">
        <v>0.75</v>
      </c>
      <c r="O3" s="100">
        <f t="shared" ref="O3:O11" si="1">SUM(J3:N3)</f>
        <v>1.71</v>
      </c>
      <c r="P3" s="84"/>
      <c r="Q3" s="85"/>
      <c r="R3" s="89" t="s">
        <v>110</v>
      </c>
    </row>
    <row r="4" spans="1:18" ht="22.5" customHeight="1" outlineLevel="1" thickTop="1" thickBot="1" x14ac:dyDescent="0.25">
      <c r="A4" s="87">
        <v>57674</v>
      </c>
      <c r="B4" s="88" t="s">
        <v>22</v>
      </c>
      <c r="C4" s="89" t="s">
        <v>74</v>
      </c>
      <c r="D4" s="90" t="s">
        <v>36</v>
      </c>
      <c r="E4" s="91">
        <f t="shared" si="0"/>
        <v>1</v>
      </c>
      <c r="F4" s="92">
        <v>1</v>
      </c>
      <c r="G4" s="93">
        <v>0</v>
      </c>
      <c r="H4" s="94">
        <v>0</v>
      </c>
      <c r="I4" s="95"/>
      <c r="J4" s="96"/>
      <c r="K4" s="98">
        <v>0.02</v>
      </c>
      <c r="L4" s="98"/>
      <c r="M4" s="98"/>
      <c r="N4" s="101">
        <v>0.3</v>
      </c>
      <c r="O4" s="102">
        <f t="shared" si="1"/>
        <v>0.32</v>
      </c>
      <c r="P4" s="84"/>
      <c r="Q4" s="85"/>
      <c r="R4" s="89" t="s">
        <v>110</v>
      </c>
    </row>
    <row r="5" spans="1:18" ht="22.5" customHeight="1" outlineLevel="1" thickTop="1" thickBot="1" x14ac:dyDescent="0.25">
      <c r="A5" s="87">
        <v>57683</v>
      </c>
      <c r="B5" s="88" t="s">
        <v>22</v>
      </c>
      <c r="C5" s="89" t="s">
        <v>75</v>
      </c>
      <c r="D5" s="90" t="s">
        <v>37</v>
      </c>
      <c r="E5" s="91">
        <f t="shared" si="0"/>
        <v>1</v>
      </c>
      <c r="F5" s="92">
        <v>1</v>
      </c>
      <c r="G5" s="93">
        <v>0</v>
      </c>
      <c r="H5" s="94">
        <v>0</v>
      </c>
      <c r="I5" s="95"/>
      <c r="J5" s="96"/>
      <c r="K5" s="98">
        <v>1.4999999999999999E-2</v>
      </c>
      <c r="L5" s="98"/>
      <c r="M5" s="98"/>
      <c r="N5" s="101"/>
      <c r="O5" s="102">
        <f t="shared" si="1"/>
        <v>1.4999999999999999E-2</v>
      </c>
      <c r="P5" s="84"/>
      <c r="Q5" s="85"/>
      <c r="R5" s="89" t="s">
        <v>110</v>
      </c>
    </row>
    <row r="6" spans="1:18" ht="22.5" customHeight="1" outlineLevel="1" thickTop="1" thickBot="1" x14ac:dyDescent="0.25">
      <c r="A6" s="87">
        <v>57688</v>
      </c>
      <c r="B6" s="88" t="s">
        <v>22</v>
      </c>
      <c r="C6" s="89" t="s">
        <v>76</v>
      </c>
      <c r="D6" s="90" t="s">
        <v>38</v>
      </c>
      <c r="E6" s="91">
        <f t="shared" si="0"/>
        <v>2</v>
      </c>
      <c r="F6" s="92">
        <v>1</v>
      </c>
      <c r="G6" s="93">
        <v>1</v>
      </c>
      <c r="H6" s="94">
        <v>1</v>
      </c>
      <c r="I6" s="95"/>
      <c r="J6" s="96">
        <v>0.25</v>
      </c>
      <c r="K6" s="98">
        <v>0.23</v>
      </c>
      <c r="L6" s="98">
        <v>0.2</v>
      </c>
      <c r="M6" s="97">
        <v>0.25</v>
      </c>
      <c r="N6" s="101"/>
      <c r="O6" s="100">
        <f t="shared" si="1"/>
        <v>0.92999999999999994</v>
      </c>
      <c r="P6" s="84"/>
      <c r="Q6" s="85"/>
      <c r="R6" s="89"/>
    </row>
    <row r="7" spans="1:18" ht="22.5" customHeight="1" outlineLevel="1" thickTop="1" thickBot="1" x14ac:dyDescent="0.25">
      <c r="A7" s="87">
        <v>57693</v>
      </c>
      <c r="B7" s="88" t="s">
        <v>22</v>
      </c>
      <c r="C7" s="89" t="s">
        <v>77</v>
      </c>
      <c r="D7" s="90" t="s">
        <v>39</v>
      </c>
      <c r="E7" s="103">
        <f t="shared" si="0"/>
        <v>6</v>
      </c>
      <c r="F7" s="92">
        <v>3</v>
      </c>
      <c r="G7" s="104">
        <v>3</v>
      </c>
      <c r="H7" s="94">
        <v>1</v>
      </c>
      <c r="I7" s="95"/>
      <c r="J7" s="96">
        <v>0.15</v>
      </c>
      <c r="K7" s="105">
        <v>0.64</v>
      </c>
      <c r="L7" s="98">
        <v>0.2</v>
      </c>
      <c r="M7" s="97">
        <v>0.5</v>
      </c>
      <c r="N7" s="99">
        <v>0.55000000000000004</v>
      </c>
      <c r="O7" s="106">
        <f t="shared" si="1"/>
        <v>2.04</v>
      </c>
      <c r="P7" s="84"/>
      <c r="Q7" s="85"/>
      <c r="R7" s="89" t="s">
        <v>110</v>
      </c>
    </row>
    <row r="8" spans="1:18" ht="22.5" customHeight="1" outlineLevel="1" thickTop="1" thickBot="1" x14ac:dyDescent="0.25">
      <c r="A8" s="87">
        <v>57697</v>
      </c>
      <c r="B8" s="88" t="s">
        <v>22</v>
      </c>
      <c r="C8" s="89" t="s">
        <v>153</v>
      </c>
      <c r="D8" s="90" t="s">
        <v>40</v>
      </c>
      <c r="E8" s="107">
        <f t="shared" si="0"/>
        <v>4</v>
      </c>
      <c r="F8" s="108">
        <v>2</v>
      </c>
      <c r="G8" s="93">
        <v>2</v>
      </c>
      <c r="H8" s="109">
        <v>0</v>
      </c>
      <c r="I8" s="95"/>
      <c r="J8" s="96">
        <v>0.05</v>
      </c>
      <c r="K8" s="97">
        <v>0.22</v>
      </c>
      <c r="L8" s="98"/>
      <c r="M8" s="97">
        <v>0</v>
      </c>
      <c r="N8" s="99">
        <v>0</v>
      </c>
      <c r="O8" s="100">
        <f t="shared" si="1"/>
        <v>0.27</v>
      </c>
      <c r="P8" s="84"/>
      <c r="Q8" s="85"/>
      <c r="R8" s="89" t="s">
        <v>110</v>
      </c>
    </row>
    <row r="9" spans="1:18" ht="22.5" customHeight="1" outlineLevel="1" thickTop="1" thickBot="1" x14ac:dyDescent="0.25">
      <c r="A9" s="87">
        <v>57699</v>
      </c>
      <c r="B9" s="88" t="s">
        <v>22</v>
      </c>
      <c r="C9" s="89" t="s">
        <v>78</v>
      </c>
      <c r="D9" s="90" t="s">
        <v>41</v>
      </c>
      <c r="E9" s="91">
        <f t="shared" si="0"/>
        <v>5</v>
      </c>
      <c r="F9" s="92">
        <v>3</v>
      </c>
      <c r="G9" s="93">
        <v>2</v>
      </c>
      <c r="H9" s="110">
        <v>1</v>
      </c>
      <c r="I9" s="95"/>
      <c r="J9" s="96">
        <v>0.3</v>
      </c>
      <c r="K9" s="98">
        <v>0.06</v>
      </c>
      <c r="L9" s="98">
        <v>0.41499999999999998</v>
      </c>
      <c r="M9" s="105">
        <v>0.92500000000000004</v>
      </c>
      <c r="N9" s="111">
        <v>0.44500000000000001</v>
      </c>
      <c r="O9" s="106">
        <f t="shared" si="1"/>
        <v>2.145</v>
      </c>
      <c r="P9" s="84"/>
      <c r="Q9" s="85"/>
      <c r="R9" s="89" t="s">
        <v>110</v>
      </c>
    </row>
    <row r="10" spans="1:18" ht="22.5" customHeight="1" outlineLevel="1" thickTop="1" thickBot="1" x14ac:dyDescent="0.25">
      <c r="A10" s="87">
        <v>57700</v>
      </c>
      <c r="B10" s="88" t="s">
        <v>22</v>
      </c>
      <c r="C10" s="89" t="s">
        <v>79</v>
      </c>
      <c r="D10" s="90" t="s">
        <v>42</v>
      </c>
      <c r="E10" s="91">
        <f t="shared" si="0"/>
        <v>4</v>
      </c>
      <c r="F10" s="92">
        <v>3</v>
      </c>
      <c r="G10" s="93">
        <v>1</v>
      </c>
      <c r="H10" s="94">
        <v>0</v>
      </c>
      <c r="I10" s="95"/>
      <c r="J10" s="96"/>
      <c r="K10" s="98">
        <v>1.4999999999999999E-2</v>
      </c>
      <c r="L10" s="98">
        <v>0.3</v>
      </c>
      <c r="M10" s="98"/>
      <c r="N10" s="101">
        <v>0.6</v>
      </c>
      <c r="O10" s="102">
        <f t="shared" si="1"/>
        <v>0.91500000000000004</v>
      </c>
      <c r="P10" s="84"/>
      <c r="Q10" s="85"/>
      <c r="R10" s="89"/>
    </row>
    <row r="11" spans="1:18" ht="22.5" customHeight="1" outlineLevel="1" thickTop="1" thickBot="1" x14ac:dyDescent="0.25">
      <c r="A11" s="87">
        <v>57702</v>
      </c>
      <c r="B11" s="88" t="s">
        <v>22</v>
      </c>
      <c r="C11" s="89" t="s">
        <v>80</v>
      </c>
      <c r="D11" s="90" t="s">
        <v>44</v>
      </c>
      <c r="E11" s="91">
        <f t="shared" si="0"/>
        <v>3</v>
      </c>
      <c r="F11" s="92">
        <v>1</v>
      </c>
      <c r="G11" s="93">
        <v>2</v>
      </c>
      <c r="H11" s="94">
        <v>1</v>
      </c>
      <c r="I11" s="95"/>
      <c r="J11" s="112">
        <v>0.3</v>
      </c>
      <c r="K11" s="98">
        <v>0.78</v>
      </c>
      <c r="L11" s="98"/>
      <c r="M11" s="98">
        <v>0.25</v>
      </c>
      <c r="N11" s="101">
        <v>0.5</v>
      </c>
      <c r="O11" s="100">
        <f t="shared" si="1"/>
        <v>1.83</v>
      </c>
      <c r="P11" s="84"/>
      <c r="Q11" s="85"/>
      <c r="R11" s="89"/>
    </row>
    <row r="12" spans="1:18" ht="22.5" customHeight="1" outlineLevel="1" thickTop="1" thickBot="1" x14ac:dyDescent="0.25">
      <c r="A12" s="87">
        <v>57703</v>
      </c>
      <c r="B12" s="88" t="s">
        <v>22</v>
      </c>
      <c r="C12" s="89" t="s">
        <v>81</v>
      </c>
      <c r="D12" s="90" t="s">
        <v>43</v>
      </c>
      <c r="E12" s="91">
        <f t="shared" si="0"/>
        <v>2</v>
      </c>
      <c r="F12" s="92">
        <v>1</v>
      </c>
      <c r="G12" s="93">
        <v>1</v>
      </c>
      <c r="H12" s="94">
        <v>1</v>
      </c>
      <c r="I12" s="95"/>
      <c r="J12" s="96"/>
      <c r="K12" s="98">
        <v>0.02</v>
      </c>
      <c r="L12" s="98"/>
      <c r="M12" s="98"/>
      <c r="N12" s="101"/>
      <c r="O12" s="102">
        <v>0.02</v>
      </c>
      <c r="P12" s="84"/>
      <c r="Q12" s="85"/>
      <c r="R12" s="89"/>
    </row>
    <row r="13" spans="1:18" ht="22.5" customHeight="1" outlineLevel="1" thickTop="1" thickBot="1" x14ac:dyDescent="0.25">
      <c r="A13" s="87">
        <v>57684</v>
      </c>
      <c r="B13" s="88" t="s">
        <v>22</v>
      </c>
      <c r="C13" s="89" t="s">
        <v>121</v>
      </c>
      <c r="D13" s="90" t="s">
        <v>45</v>
      </c>
      <c r="E13" s="91">
        <f t="shared" si="0"/>
        <v>8</v>
      </c>
      <c r="F13" s="92">
        <v>4</v>
      </c>
      <c r="G13" s="93">
        <v>4</v>
      </c>
      <c r="H13" s="94">
        <v>2</v>
      </c>
      <c r="I13" s="95"/>
      <c r="J13" s="113">
        <v>0.2</v>
      </c>
      <c r="K13" s="98">
        <v>1.3</v>
      </c>
      <c r="L13" s="98">
        <v>0.15</v>
      </c>
      <c r="M13" s="105">
        <v>0.45</v>
      </c>
      <c r="N13" s="111">
        <v>0.9</v>
      </c>
      <c r="O13" s="106">
        <f>SUM(J13:N13)</f>
        <v>3</v>
      </c>
      <c r="P13" s="84"/>
      <c r="Q13" s="85"/>
      <c r="R13" s="89" t="s">
        <v>110</v>
      </c>
    </row>
    <row r="14" spans="1:18" ht="22.5" customHeight="1" outlineLevel="1" thickTop="1" thickBot="1" x14ac:dyDescent="0.25">
      <c r="A14" s="87">
        <v>57691</v>
      </c>
      <c r="B14" s="88" t="s">
        <v>22</v>
      </c>
      <c r="C14" s="89" t="s">
        <v>82</v>
      </c>
      <c r="D14" s="90" t="s">
        <v>46</v>
      </c>
      <c r="E14" s="91">
        <f t="shared" si="0"/>
        <v>1</v>
      </c>
      <c r="F14" s="92">
        <v>1</v>
      </c>
      <c r="G14" s="93">
        <v>0</v>
      </c>
      <c r="H14" s="94">
        <v>0</v>
      </c>
      <c r="I14" s="95"/>
      <c r="J14" s="96">
        <v>0.1</v>
      </c>
      <c r="K14" s="98">
        <v>0.02</v>
      </c>
      <c r="L14" s="98"/>
      <c r="M14" s="98"/>
      <c r="N14" s="101"/>
      <c r="O14" s="102">
        <f>SUM(J14:N14)</f>
        <v>0.12000000000000001</v>
      </c>
      <c r="P14" s="84"/>
      <c r="Q14" s="85"/>
      <c r="R14" s="89" t="s">
        <v>110</v>
      </c>
    </row>
    <row r="15" spans="1:18" ht="22.5" customHeight="1" outlineLevel="1" thickTop="1" thickBot="1" x14ac:dyDescent="0.25">
      <c r="A15" s="87">
        <v>57695</v>
      </c>
      <c r="B15" s="88" t="s">
        <v>22</v>
      </c>
      <c r="C15" s="89" t="s">
        <v>83</v>
      </c>
      <c r="D15" s="90" t="s">
        <v>47</v>
      </c>
      <c r="E15" s="91">
        <f t="shared" si="0"/>
        <v>7</v>
      </c>
      <c r="F15" s="92">
        <v>4</v>
      </c>
      <c r="G15" s="93">
        <v>3</v>
      </c>
      <c r="H15" s="94">
        <v>6</v>
      </c>
      <c r="I15" s="95"/>
      <c r="J15" s="113">
        <v>1</v>
      </c>
      <c r="K15" s="98">
        <v>0.54</v>
      </c>
      <c r="L15" s="98">
        <v>1</v>
      </c>
      <c r="M15" s="105">
        <v>1.25</v>
      </c>
      <c r="N15" s="111">
        <v>1.1499999999999999</v>
      </c>
      <c r="O15" s="106">
        <f>SUM(J15:N15)</f>
        <v>4.9399999999999995</v>
      </c>
      <c r="P15" s="84"/>
      <c r="Q15" s="85"/>
      <c r="R15" s="89" t="s">
        <v>110</v>
      </c>
    </row>
    <row r="16" spans="1:18" ht="22.5" customHeight="1" outlineLevel="1" thickTop="1" thickBot="1" x14ac:dyDescent="0.25">
      <c r="A16" s="87">
        <v>57706</v>
      </c>
      <c r="B16" s="88" t="s">
        <v>22</v>
      </c>
      <c r="C16" s="89" t="s">
        <v>32</v>
      </c>
      <c r="D16" s="90" t="s">
        <v>48</v>
      </c>
      <c r="E16" s="103">
        <f t="shared" si="0"/>
        <v>2</v>
      </c>
      <c r="F16" s="92">
        <v>2</v>
      </c>
      <c r="G16" s="104">
        <v>0</v>
      </c>
      <c r="H16" s="94">
        <v>0</v>
      </c>
      <c r="I16" s="95"/>
      <c r="J16" s="113">
        <v>0.2</v>
      </c>
      <c r="K16" s="105">
        <v>0.03</v>
      </c>
      <c r="L16" s="98"/>
      <c r="M16" s="98"/>
      <c r="N16" s="111">
        <v>0.1</v>
      </c>
      <c r="O16" s="106">
        <f>SUM(J16:N16)</f>
        <v>0.33</v>
      </c>
      <c r="P16" s="84"/>
      <c r="Q16" s="85"/>
      <c r="R16" s="89" t="s">
        <v>110</v>
      </c>
    </row>
    <row r="17" spans="1:19" ht="22.5" customHeight="1" outlineLevel="1" thickTop="1" thickBot="1" x14ac:dyDescent="0.25">
      <c r="A17" s="87">
        <v>57705</v>
      </c>
      <c r="B17" s="88" t="s">
        <v>22</v>
      </c>
      <c r="C17" s="89" t="s">
        <v>84</v>
      </c>
      <c r="D17" s="90" t="s">
        <v>49</v>
      </c>
      <c r="E17" s="107">
        <f t="shared" si="0"/>
        <v>20</v>
      </c>
      <c r="F17" s="108">
        <v>6</v>
      </c>
      <c r="G17" s="114">
        <v>14</v>
      </c>
      <c r="H17" s="109">
        <v>13</v>
      </c>
      <c r="I17" s="95"/>
      <c r="J17" s="96">
        <v>1.38</v>
      </c>
      <c r="K17" s="97">
        <v>2.37</v>
      </c>
      <c r="L17" s="97">
        <v>1.8</v>
      </c>
      <c r="M17" s="97">
        <v>0.95</v>
      </c>
      <c r="N17" s="99">
        <v>2.85</v>
      </c>
      <c r="O17" s="100">
        <f>SUM(J17:N17)</f>
        <v>9.35</v>
      </c>
      <c r="P17" s="84"/>
      <c r="Q17" s="85"/>
      <c r="R17" s="89" t="s">
        <v>110</v>
      </c>
    </row>
    <row r="18" spans="1:19" ht="22.5" customHeight="1" thickTop="1" thickBot="1" x14ac:dyDescent="0.25">
      <c r="B18" s="115"/>
      <c r="C18" s="116" t="s">
        <v>85</v>
      </c>
      <c r="D18" s="117"/>
      <c r="E18" s="118">
        <f>SUM(E3:E17)</f>
        <v>69</v>
      </c>
      <c r="F18" s="119">
        <f>SUM(F3:F17)</f>
        <v>35</v>
      </c>
      <c r="G18" s="120">
        <f>SUM(G3:G17)</f>
        <v>34</v>
      </c>
      <c r="H18" s="121">
        <f>SUM(H3:H17)</f>
        <v>28</v>
      </c>
      <c r="I18" s="122"/>
      <c r="J18" s="123">
        <f t="shared" ref="J18:O18" si="2">SUM(J3:J17)</f>
        <v>4.68</v>
      </c>
      <c r="K18" s="124">
        <f t="shared" si="2"/>
        <v>6.4700000000000006</v>
      </c>
      <c r="L18" s="124">
        <f t="shared" si="2"/>
        <v>4.0649999999999995</v>
      </c>
      <c r="M18" s="124">
        <f t="shared" si="2"/>
        <v>4.5750000000000002</v>
      </c>
      <c r="N18" s="125">
        <f t="shared" si="2"/>
        <v>8.1449999999999996</v>
      </c>
      <c r="O18" s="126">
        <f t="shared" si="2"/>
        <v>27.934999999999995</v>
      </c>
      <c r="P18" s="84"/>
      <c r="Q18" s="85"/>
      <c r="R18" s="127">
        <f>COUNTA(R3:R17)</f>
        <v>11</v>
      </c>
    </row>
    <row r="19" spans="1:19" ht="22.5" customHeight="1" outlineLevel="1" thickTop="1" thickBot="1" x14ac:dyDescent="0.25">
      <c r="A19" s="87">
        <v>57685</v>
      </c>
      <c r="B19" s="88" t="s">
        <v>24</v>
      </c>
      <c r="C19" s="89" t="s">
        <v>86</v>
      </c>
      <c r="D19" s="90" t="s">
        <v>24</v>
      </c>
      <c r="E19" s="128">
        <f t="shared" ref="E19:E39" si="3">F19+G19</f>
        <v>8</v>
      </c>
      <c r="F19" s="129">
        <v>6</v>
      </c>
      <c r="G19" s="130">
        <v>2</v>
      </c>
      <c r="H19" s="131">
        <v>6</v>
      </c>
      <c r="I19" s="95"/>
      <c r="J19" s="112">
        <v>0.3</v>
      </c>
      <c r="K19" s="98">
        <v>0.83</v>
      </c>
      <c r="L19" s="98">
        <v>2.75</v>
      </c>
      <c r="M19" s="98">
        <v>0.2</v>
      </c>
      <c r="N19" s="101">
        <v>0.3</v>
      </c>
      <c r="O19" s="100">
        <f t="shared" ref="O19:O39" si="4">SUM(J19:N19)</f>
        <v>4.38</v>
      </c>
      <c r="P19" s="84"/>
      <c r="Q19" s="85"/>
      <c r="R19" s="89"/>
      <c r="S19" s="132"/>
    </row>
    <row r="20" spans="1:19" ht="22.5" customHeight="1" outlineLevel="1" thickTop="1" thickBot="1" x14ac:dyDescent="0.25">
      <c r="A20" s="87">
        <v>57672</v>
      </c>
      <c r="B20" s="88" t="s">
        <v>23</v>
      </c>
      <c r="C20" s="89" t="s">
        <v>87</v>
      </c>
      <c r="D20" s="90" t="s">
        <v>50</v>
      </c>
      <c r="E20" s="128">
        <f t="shared" si="3"/>
        <v>3</v>
      </c>
      <c r="F20" s="129">
        <v>1</v>
      </c>
      <c r="G20" s="130">
        <v>2</v>
      </c>
      <c r="H20" s="133">
        <v>7</v>
      </c>
      <c r="I20" s="95"/>
      <c r="J20" s="112">
        <v>0.3</v>
      </c>
      <c r="K20" s="97">
        <v>0.19</v>
      </c>
      <c r="L20" s="97">
        <v>0.95</v>
      </c>
      <c r="M20" s="97">
        <v>0.7</v>
      </c>
      <c r="N20" s="99">
        <v>1.1499999999999999</v>
      </c>
      <c r="O20" s="100">
        <f t="shared" si="4"/>
        <v>3.2899999999999996</v>
      </c>
      <c r="P20" s="84"/>
      <c r="Q20" s="85"/>
      <c r="R20" s="89" t="s">
        <v>110</v>
      </c>
      <c r="S20" s="134"/>
    </row>
    <row r="21" spans="1:19" ht="22.5" customHeight="1" outlineLevel="1" thickTop="1" thickBot="1" x14ac:dyDescent="0.25">
      <c r="A21" s="87">
        <v>57686</v>
      </c>
      <c r="B21" s="88" t="s">
        <v>23</v>
      </c>
      <c r="C21" s="89" t="s">
        <v>88</v>
      </c>
      <c r="D21" s="90" t="s">
        <v>51</v>
      </c>
      <c r="E21" s="128">
        <f t="shared" si="3"/>
        <v>1</v>
      </c>
      <c r="F21" s="129">
        <v>1</v>
      </c>
      <c r="G21" s="130">
        <v>0</v>
      </c>
      <c r="H21" s="131">
        <v>4</v>
      </c>
      <c r="I21" s="95"/>
      <c r="J21" s="96"/>
      <c r="K21" s="98">
        <v>0.03</v>
      </c>
      <c r="L21" s="98">
        <v>0.65</v>
      </c>
      <c r="M21" s="98"/>
      <c r="N21" s="101">
        <v>0.2</v>
      </c>
      <c r="O21" s="102">
        <f t="shared" si="4"/>
        <v>0.88000000000000012</v>
      </c>
      <c r="P21" s="84"/>
      <c r="Q21" s="85"/>
      <c r="R21" s="89"/>
      <c r="S21" s="134"/>
    </row>
    <row r="22" spans="1:19" ht="22.5" customHeight="1" outlineLevel="1" thickTop="1" thickBot="1" x14ac:dyDescent="0.25">
      <c r="A22" s="87">
        <v>57694</v>
      </c>
      <c r="B22" s="88" t="s">
        <v>23</v>
      </c>
      <c r="C22" s="89" t="s">
        <v>89</v>
      </c>
      <c r="D22" s="90" t="s">
        <v>52</v>
      </c>
      <c r="E22" s="135">
        <f t="shared" si="3"/>
        <v>2</v>
      </c>
      <c r="F22" s="129">
        <v>1</v>
      </c>
      <c r="G22" s="136">
        <v>1</v>
      </c>
      <c r="H22" s="137">
        <v>5</v>
      </c>
      <c r="I22" s="95"/>
      <c r="J22" s="112">
        <v>0.2</v>
      </c>
      <c r="K22" s="138">
        <v>0.65</v>
      </c>
      <c r="L22" s="105">
        <v>0.35</v>
      </c>
      <c r="M22" s="105">
        <v>0.2</v>
      </c>
      <c r="N22" s="111">
        <v>0.3</v>
      </c>
      <c r="O22" s="106">
        <f t="shared" si="4"/>
        <v>1.7000000000000002</v>
      </c>
      <c r="P22" s="84"/>
      <c r="Q22" s="85"/>
      <c r="R22" s="89" t="s">
        <v>110</v>
      </c>
      <c r="S22" s="134"/>
    </row>
    <row r="23" spans="1:19" ht="22.5" customHeight="1" outlineLevel="1" thickTop="1" thickBot="1" x14ac:dyDescent="0.25">
      <c r="A23" s="87">
        <v>57707</v>
      </c>
      <c r="B23" s="88" t="s">
        <v>23</v>
      </c>
      <c r="C23" s="89" t="s">
        <v>90</v>
      </c>
      <c r="D23" s="90" t="s">
        <v>53</v>
      </c>
      <c r="E23" s="128">
        <f t="shared" si="3"/>
        <v>3</v>
      </c>
      <c r="F23" s="129">
        <v>2</v>
      </c>
      <c r="G23" s="130">
        <v>1</v>
      </c>
      <c r="H23" s="133">
        <v>5</v>
      </c>
      <c r="I23" s="95"/>
      <c r="J23" s="96">
        <v>0.4</v>
      </c>
      <c r="K23" s="98">
        <v>0.6</v>
      </c>
      <c r="L23" s="98">
        <v>0.4</v>
      </c>
      <c r="M23" s="98">
        <v>0.2</v>
      </c>
      <c r="N23" s="101">
        <v>0.5</v>
      </c>
      <c r="O23" s="102">
        <f t="shared" si="4"/>
        <v>2.0999999999999996</v>
      </c>
      <c r="P23" s="84"/>
      <c r="Q23" s="85"/>
      <c r="R23" s="89"/>
      <c r="S23" s="134"/>
    </row>
    <row r="24" spans="1:19" ht="22.5" customHeight="1" outlineLevel="1" thickTop="1" thickBot="1" x14ac:dyDescent="0.25">
      <c r="A24" s="87">
        <v>57690</v>
      </c>
      <c r="B24" s="88" t="s">
        <v>23</v>
      </c>
      <c r="C24" s="89" t="s">
        <v>91</v>
      </c>
      <c r="D24" s="90" t="s">
        <v>54</v>
      </c>
      <c r="E24" s="139">
        <f t="shared" si="3"/>
        <v>2</v>
      </c>
      <c r="F24" s="140">
        <v>2</v>
      </c>
      <c r="G24" s="136">
        <v>0</v>
      </c>
      <c r="H24" s="131">
        <v>0</v>
      </c>
      <c r="I24" s="95"/>
      <c r="J24" s="113">
        <v>0.25</v>
      </c>
      <c r="K24" s="105">
        <v>0.03</v>
      </c>
      <c r="L24" s="98"/>
      <c r="M24" s="105">
        <v>0</v>
      </c>
      <c r="N24" s="111">
        <v>0.35</v>
      </c>
      <c r="O24" s="106">
        <f t="shared" si="4"/>
        <v>0.63</v>
      </c>
      <c r="P24" s="84"/>
      <c r="Q24" s="85"/>
      <c r="R24" s="89" t="s">
        <v>110</v>
      </c>
      <c r="S24" s="134"/>
    </row>
    <row r="25" spans="1:19" ht="22.5" customHeight="1" outlineLevel="1" thickTop="1" thickBot="1" x14ac:dyDescent="0.25">
      <c r="A25" s="87">
        <v>57677</v>
      </c>
      <c r="B25" s="88" t="s">
        <v>23</v>
      </c>
      <c r="C25" s="89" t="s">
        <v>92</v>
      </c>
      <c r="D25" s="90" t="s">
        <v>55</v>
      </c>
      <c r="E25" s="128">
        <f t="shared" si="3"/>
        <v>1</v>
      </c>
      <c r="F25" s="129">
        <v>1</v>
      </c>
      <c r="G25" s="130">
        <v>0</v>
      </c>
      <c r="H25" s="131">
        <v>1</v>
      </c>
      <c r="I25" s="95"/>
      <c r="J25" s="96">
        <v>0.1</v>
      </c>
      <c r="K25" s="98">
        <v>0.03</v>
      </c>
      <c r="L25" s="98"/>
      <c r="M25" s="98"/>
      <c r="N25" s="99">
        <v>0.2</v>
      </c>
      <c r="O25" s="100">
        <f t="shared" si="4"/>
        <v>0.33</v>
      </c>
      <c r="P25" s="84"/>
      <c r="Q25" s="85"/>
      <c r="R25" s="89" t="s">
        <v>110</v>
      </c>
      <c r="S25" s="134"/>
    </row>
    <row r="26" spans="1:19" ht="22.5" customHeight="1" outlineLevel="1" thickTop="1" thickBot="1" x14ac:dyDescent="0.25">
      <c r="A26" s="87">
        <v>57689</v>
      </c>
      <c r="B26" s="88" t="s">
        <v>28</v>
      </c>
      <c r="C26" s="89" t="s">
        <v>93</v>
      </c>
      <c r="D26" s="90" t="s">
        <v>56</v>
      </c>
      <c r="E26" s="139">
        <f t="shared" si="3"/>
        <v>3</v>
      </c>
      <c r="F26" s="129">
        <v>1</v>
      </c>
      <c r="G26" s="141">
        <v>2</v>
      </c>
      <c r="H26" s="131">
        <v>3</v>
      </c>
      <c r="I26" s="95"/>
      <c r="J26" s="96">
        <v>0.5</v>
      </c>
      <c r="K26" s="98">
        <v>4.4999999999999998E-2</v>
      </c>
      <c r="L26" s="98"/>
      <c r="M26" s="98"/>
      <c r="N26" s="101">
        <v>0.6</v>
      </c>
      <c r="O26" s="102">
        <f t="shared" si="4"/>
        <v>1.145</v>
      </c>
      <c r="P26" s="84"/>
      <c r="Q26" s="85"/>
      <c r="R26" s="89"/>
      <c r="S26" s="134"/>
    </row>
    <row r="27" spans="1:19" ht="22.5" customHeight="1" outlineLevel="1" thickTop="1" thickBot="1" x14ac:dyDescent="0.25">
      <c r="A27" s="87">
        <v>57678</v>
      </c>
      <c r="B27" s="88" t="s">
        <v>28</v>
      </c>
      <c r="C27" s="89" t="s">
        <v>94</v>
      </c>
      <c r="D27" s="90" t="s">
        <v>57</v>
      </c>
      <c r="E27" s="128">
        <f t="shared" si="3"/>
        <v>2</v>
      </c>
      <c r="F27" s="129">
        <v>1</v>
      </c>
      <c r="G27" s="130">
        <v>1</v>
      </c>
      <c r="H27" s="133">
        <v>3</v>
      </c>
      <c r="I27" s="95"/>
      <c r="J27" s="112">
        <v>0</v>
      </c>
      <c r="K27" s="98">
        <v>0.53</v>
      </c>
      <c r="L27" s="98"/>
      <c r="M27" s="97">
        <v>0.65</v>
      </c>
      <c r="N27" s="101">
        <v>0.4</v>
      </c>
      <c r="O27" s="102">
        <f t="shared" si="4"/>
        <v>1.58</v>
      </c>
      <c r="P27" s="84"/>
      <c r="Q27" s="85"/>
      <c r="R27" s="89"/>
      <c r="S27" s="134"/>
    </row>
    <row r="28" spans="1:19" ht="22.5" customHeight="1" outlineLevel="1" thickTop="1" thickBot="1" x14ac:dyDescent="0.25">
      <c r="A28" s="87">
        <v>57680</v>
      </c>
      <c r="B28" s="88" t="s">
        <v>27</v>
      </c>
      <c r="C28" s="89" t="s">
        <v>95</v>
      </c>
      <c r="D28" s="90" t="s">
        <v>58</v>
      </c>
      <c r="E28" s="128">
        <f t="shared" si="3"/>
        <v>4</v>
      </c>
      <c r="F28" s="129">
        <v>2</v>
      </c>
      <c r="G28" s="130">
        <v>2</v>
      </c>
      <c r="H28" s="131">
        <v>3</v>
      </c>
      <c r="I28" s="95"/>
      <c r="J28" s="96">
        <v>0.3</v>
      </c>
      <c r="K28" s="98">
        <v>0.23</v>
      </c>
      <c r="L28" s="98">
        <v>0.5</v>
      </c>
      <c r="M28" s="98">
        <v>0.2</v>
      </c>
      <c r="N28" s="101"/>
      <c r="O28" s="102">
        <f t="shared" si="4"/>
        <v>1.23</v>
      </c>
      <c r="P28" s="84"/>
      <c r="Q28" s="85"/>
      <c r="R28" s="89"/>
      <c r="S28" s="134"/>
    </row>
    <row r="29" spans="1:19" ht="22.5" customHeight="1" outlineLevel="1" thickTop="1" thickBot="1" x14ac:dyDescent="0.25">
      <c r="A29" s="87">
        <v>57696</v>
      </c>
      <c r="B29" s="88" t="s">
        <v>27</v>
      </c>
      <c r="C29" s="89" t="s">
        <v>116</v>
      </c>
      <c r="D29" s="90" t="s">
        <v>59</v>
      </c>
      <c r="E29" s="139">
        <f t="shared" si="3"/>
        <v>1</v>
      </c>
      <c r="F29" s="129">
        <v>0</v>
      </c>
      <c r="G29" s="141">
        <v>1</v>
      </c>
      <c r="H29" s="133">
        <v>0</v>
      </c>
      <c r="I29" s="95"/>
      <c r="J29" s="96"/>
      <c r="K29" s="98">
        <v>0.03</v>
      </c>
      <c r="L29" s="98">
        <v>0.3</v>
      </c>
      <c r="M29" s="98"/>
      <c r="N29" s="101"/>
      <c r="O29" s="102">
        <f t="shared" si="4"/>
        <v>0.32999999999999996</v>
      </c>
      <c r="P29" s="84"/>
      <c r="Q29" s="85"/>
      <c r="R29" s="89"/>
      <c r="S29" s="134"/>
    </row>
    <row r="30" spans="1:19" ht="22.5" customHeight="1" outlineLevel="1" thickTop="1" thickBot="1" x14ac:dyDescent="0.25">
      <c r="A30" s="87">
        <v>57687</v>
      </c>
      <c r="B30" s="88" t="s">
        <v>30</v>
      </c>
      <c r="C30" s="89" t="s">
        <v>96</v>
      </c>
      <c r="D30" s="90" t="s">
        <v>60</v>
      </c>
      <c r="E30" s="128">
        <f t="shared" si="3"/>
        <v>3</v>
      </c>
      <c r="F30" s="129">
        <v>1</v>
      </c>
      <c r="G30" s="130">
        <v>2</v>
      </c>
      <c r="H30" s="131">
        <v>4</v>
      </c>
      <c r="I30" s="95"/>
      <c r="J30" s="96">
        <v>0.1</v>
      </c>
      <c r="K30" s="98">
        <v>0.03</v>
      </c>
      <c r="L30" s="98"/>
      <c r="M30" s="98"/>
      <c r="N30" s="101">
        <v>0.5</v>
      </c>
      <c r="O30" s="102">
        <f t="shared" si="4"/>
        <v>0.63</v>
      </c>
      <c r="P30" s="84"/>
      <c r="Q30" s="85"/>
      <c r="R30" s="89"/>
      <c r="S30" s="134"/>
    </row>
    <row r="31" spans="1:19" ht="22.5" customHeight="1" outlineLevel="1" thickTop="1" thickBot="1" x14ac:dyDescent="0.25">
      <c r="A31" s="87">
        <v>57679</v>
      </c>
      <c r="B31" s="88" t="s">
        <v>30</v>
      </c>
      <c r="C31" s="89" t="s">
        <v>97</v>
      </c>
      <c r="D31" s="90" t="s">
        <v>61</v>
      </c>
      <c r="E31" s="128">
        <f t="shared" si="3"/>
        <v>6</v>
      </c>
      <c r="F31" s="129">
        <v>2</v>
      </c>
      <c r="G31" s="142">
        <v>4</v>
      </c>
      <c r="H31" s="137">
        <v>0</v>
      </c>
      <c r="I31" s="95"/>
      <c r="J31" s="96"/>
      <c r="K31" s="98">
        <v>0.06</v>
      </c>
      <c r="L31" s="98">
        <v>0.25</v>
      </c>
      <c r="M31" s="98">
        <v>0.5</v>
      </c>
      <c r="N31" s="101">
        <v>1.75</v>
      </c>
      <c r="O31" s="102">
        <f t="shared" si="4"/>
        <v>2.56</v>
      </c>
      <c r="P31" s="84"/>
      <c r="Q31" s="85"/>
      <c r="R31" s="89" t="s">
        <v>110</v>
      </c>
      <c r="S31" s="134"/>
    </row>
    <row r="32" spans="1:19" ht="22.5" customHeight="1" outlineLevel="1" thickTop="1" thickBot="1" x14ac:dyDescent="0.25">
      <c r="A32" s="87">
        <v>57701</v>
      </c>
      <c r="B32" s="88" t="s">
        <v>26</v>
      </c>
      <c r="C32" s="89" t="s">
        <v>154</v>
      </c>
      <c r="D32" s="90" t="s">
        <v>62</v>
      </c>
      <c r="E32" s="128">
        <f t="shared" si="3"/>
        <v>6</v>
      </c>
      <c r="F32" s="143">
        <v>5</v>
      </c>
      <c r="G32" s="141">
        <v>1</v>
      </c>
      <c r="H32" s="131">
        <v>2</v>
      </c>
      <c r="I32" s="95"/>
      <c r="J32" s="112">
        <v>0.5</v>
      </c>
      <c r="K32" s="98">
        <v>0.06</v>
      </c>
      <c r="L32" s="97">
        <v>0.4</v>
      </c>
      <c r="M32" s="98">
        <v>0.8</v>
      </c>
      <c r="N32" s="99">
        <v>0.45</v>
      </c>
      <c r="O32" s="100">
        <f t="shared" si="4"/>
        <v>2.2100000000000004</v>
      </c>
      <c r="P32" s="84"/>
      <c r="Q32" s="85"/>
      <c r="R32" s="89" t="s">
        <v>110</v>
      </c>
      <c r="S32" s="134"/>
    </row>
    <row r="33" spans="1:19" ht="22.5" customHeight="1" outlineLevel="1" thickTop="1" thickBot="1" x14ac:dyDescent="0.25">
      <c r="A33" s="87">
        <v>57704</v>
      </c>
      <c r="B33" s="88" t="s">
        <v>26</v>
      </c>
      <c r="C33" s="89" t="s">
        <v>98</v>
      </c>
      <c r="D33" s="90" t="s">
        <v>63</v>
      </c>
      <c r="E33" s="128">
        <f t="shared" si="3"/>
        <v>4</v>
      </c>
      <c r="F33" s="129">
        <v>3</v>
      </c>
      <c r="G33" s="130">
        <v>1</v>
      </c>
      <c r="H33" s="131">
        <v>3</v>
      </c>
      <c r="I33" s="95"/>
      <c r="J33" s="96">
        <v>0.7</v>
      </c>
      <c r="K33" s="98">
        <v>0.23</v>
      </c>
      <c r="L33" s="98"/>
      <c r="M33" s="98">
        <v>0.6</v>
      </c>
      <c r="N33" s="101">
        <v>0.05</v>
      </c>
      <c r="O33" s="102">
        <f t="shared" si="4"/>
        <v>1.5799999999999998</v>
      </c>
      <c r="P33" s="84"/>
      <c r="Q33" s="85"/>
      <c r="R33" s="89"/>
      <c r="S33" s="134"/>
    </row>
    <row r="34" spans="1:19" ht="22.5" customHeight="1" outlineLevel="1" thickTop="1" thickBot="1" x14ac:dyDescent="0.25">
      <c r="A34" s="87">
        <v>57675</v>
      </c>
      <c r="B34" s="88" t="s">
        <v>33</v>
      </c>
      <c r="C34" s="89" t="s">
        <v>117</v>
      </c>
      <c r="D34" s="90" t="s">
        <v>64</v>
      </c>
      <c r="E34" s="139">
        <f t="shared" si="3"/>
        <v>1</v>
      </c>
      <c r="F34" s="129">
        <v>1</v>
      </c>
      <c r="G34" s="141">
        <v>0</v>
      </c>
      <c r="H34" s="133">
        <v>1</v>
      </c>
      <c r="I34" s="95"/>
      <c r="J34" s="96"/>
      <c r="K34" s="98"/>
      <c r="L34" s="97">
        <v>0.3</v>
      </c>
      <c r="M34" s="97">
        <v>0.1</v>
      </c>
      <c r="N34" s="99">
        <v>0.1</v>
      </c>
      <c r="O34" s="100">
        <f t="shared" si="4"/>
        <v>0.5</v>
      </c>
      <c r="P34" s="84"/>
      <c r="Q34" s="85"/>
      <c r="R34" s="89" t="s">
        <v>110</v>
      </c>
      <c r="S34" s="134"/>
    </row>
    <row r="35" spans="1:19" ht="31.5" customHeight="1" outlineLevel="1" thickTop="1" thickBot="1" x14ac:dyDescent="0.25">
      <c r="A35" s="87">
        <v>57676</v>
      </c>
      <c r="B35" s="144"/>
      <c r="C35" s="89" t="s">
        <v>118</v>
      </c>
      <c r="D35" s="90" t="s">
        <v>65</v>
      </c>
      <c r="E35" s="128">
        <f t="shared" si="3"/>
        <v>1</v>
      </c>
      <c r="F35" s="129">
        <v>1</v>
      </c>
      <c r="G35" s="130">
        <v>0</v>
      </c>
      <c r="H35" s="131">
        <v>0</v>
      </c>
      <c r="I35" s="95"/>
      <c r="J35" s="96"/>
      <c r="K35" s="98"/>
      <c r="L35" s="98"/>
      <c r="M35" s="98">
        <v>0.15</v>
      </c>
      <c r="N35" s="101">
        <v>0.15</v>
      </c>
      <c r="O35" s="102">
        <f t="shared" si="4"/>
        <v>0.3</v>
      </c>
      <c r="P35" s="84"/>
      <c r="Q35" s="85"/>
      <c r="R35" s="89"/>
      <c r="S35" s="134"/>
    </row>
    <row r="36" spans="1:19" ht="22.5" customHeight="1" outlineLevel="1" thickTop="1" thickBot="1" x14ac:dyDescent="0.25">
      <c r="A36" s="87">
        <v>57698</v>
      </c>
      <c r="B36" s="88" t="s">
        <v>31</v>
      </c>
      <c r="C36" s="89" t="s">
        <v>99</v>
      </c>
      <c r="D36" s="90" t="s">
        <v>66</v>
      </c>
      <c r="E36" s="128">
        <f t="shared" si="3"/>
        <v>1</v>
      </c>
      <c r="F36" s="129">
        <v>1</v>
      </c>
      <c r="G36" s="130">
        <v>0</v>
      </c>
      <c r="H36" s="131">
        <v>0</v>
      </c>
      <c r="I36" s="95"/>
      <c r="J36" s="96"/>
      <c r="K36" s="98">
        <v>0.02</v>
      </c>
      <c r="L36" s="98"/>
      <c r="M36" s="98"/>
      <c r="N36" s="101">
        <v>0.1</v>
      </c>
      <c r="O36" s="102">
        <f t="shared" si="4"/>
        <v>0.12000000000000001</v>
      </c>
      <c r="P36" s="84"/>
      <c r="Q36" s="85"/>
      <c r="R36" s="89" t="s">
        <v>110</v>
      </c>
      <c r="S36" s="134"/>
    </row>
    <row r="37" spans="1:19" ht="22.5" customHeight="1" outlineLevel="1" thickTop="1" thickBot="1" x14ac:dyDescent="0.25">
      <c r="A37" s="87">
        <v>57681</v>
      </c>
      <c r="B37" s="88" t="s">
        <v>115</v>
      </c>
      <c r="C37" s="89" t="s">
        <v>100</v>
      </c>
      <c r="D37" s="90" t="s">
        <v>67</v>
      </c>
      <c r="E37" s="139">
        <f t="shared" si="3"/>
        <v>1</v>
      </c>
      <c r="F37" s="129">
        <v>1</v>
      </c>
      <c r="G37" s="141">
        <v>0</v>
      </c>
      <c r="H37" s="131">
        <v>3</v>
      </c>
      <c r="I37" s="95"/>
      <c r="J37" s="96"/>
      <c r="K37" s="98">
        <v>0.12</v>
      </c>
      <c r="L37" s="98"/>
      <c r="M37" s="98"/>
      <c r="N37" s="99">
        <v>0</v>
      </c>
      <c r="O37" s="100">
        <f t="shared" si="4"/>
        <v>0.12</v>
      </c>
      <c r="P37" s="84"/>
      <c r="Q37" s="85"/>
      <c r="R37" s="89"/>
      <c r="S37" s="134"/>
    </row>
    <row r="38" spans="1:19" ht="22.5" customHeight="1" outlineLevel="1" thickTop="1" thickBot="1" x14ac:dyDescent="0.25">
      <c r="A38" s="87">
        <v>57682</v>
      </c>
      <c r="B38" s="88" t="s">
        <v>29</v>
      </c>
      <c r="C38" s="89" t="s">
        <v>101</v>
      </c>
      <c r="D38" s="90" t="s">
        <v>68</v>
      </c>
      <c r="E38" s="128">
        <f t="shared" si="3"/>
        <v>3</v>
      </c>
      <c r="F38" s="129">
        <v>1</v>
      </c>
      <c r="G38" s="130">
        <v>2</v>
      </c>
      <c r="H38" s="133">
        <v>1</v>
      </c>
      <c r="I38" s="95"/>
      <c r="J38" s="96"/>
      <c r="K38" s="98">
        <v>0.03</v>
      </c>
      <c r="L38" s="98"/>
      <c r="M38" s="97">
        <v>0.4</v>
      </c>
      <c r="N38" s="101">
        <v>0.6</v>
      </c>
      <c r="O38" s="100">
        <f t="shared" si="4"/>
        <v>1.03</v>
      </c>
      <c r="P38" s="84"/>
      <c r="Q38" s="85"/>
      <c r="R38" s="89" t="s">
        <v>110</v>
      </c>
      <c r="S38" s="134"/>
    </row>
    <row r="39" spans="1:19" ht="30.75" customHeight="1" outlineLevel="1" thickTop="1" thickBot="1" x14ac:dyDescent="0.25">
      <c r="A39" s="87">
        <v>57692</v>
      </c>
      <c r="B39" s="88" t="s">
        <v>25</v>
      </c>
      <c r="C39" s="89" t="s">
        <v>107</v>
      </c>
      <c r="D39" s="90" t="s">
        <v>69</v>
      </c>
      <c r="E39" s="128">
        <f t="shared" si="3"/>
        <v>2</v>
      </c>
      <c r="F39" s="129">
        <v>1</v>
      </c>
      <c r="G39" s="130">
        <v>1</v>
      </c>
      <c r="H39" s="133">
        <v>1</v>
      </c>
      <c r="I39" s="95"/>
      <c r="J39" s="96">
        <v>0.1</v>
      </c>
      <c r="K39" s="98">
        <v>0.03</v>
      </c>
      <c r="L39" s="98"/>
      <c r="M39" s="98"/>
      <c r="N39" s="101">
        <v>0.25</v>
      </c>
      <c r="O39" s="102">
        <f t="shared" si="4"/>
        <v>0.38</v>
      </c>
      <c r="P39" s="84"/>
      <c r="Q39" s="85"/>
      <c r="R39" s="89"/>
      <c r="S39" s="134"/>
    </row>
    <row r="40" spans="1:19" ht="21.75" customHeight="1" thickTop="1" thickBot="1" x14ac:dyDescent="0.25">
      <c r="B40" s="145"/>
      <c r="C40" s="145" t="s">
        <v>70</v>
      </c>
      <c r="D40" s="146"/>
      <c r="E40" s="147">
        <f>SUM(E19:E39)</f>
        <v>58</v>
      </c>
      <c r="F40" s="148">
        <f>SUM(F19:F39)</f>
        <v>35</v>
      </c>
      <c r="G40" s="149">
        <f>SUM(G19:G39)</f>
        <v>23</v>
      </c>
      <c r="H40" s="150">
        <f>SUM(H19:H39)</f>
        <v>52</v>
      </c>
      <c r="I40" s="151"/>
      <c r="J40" s="152">
        <f t="shared" ref="J40:O40" si="5">SUM(J19:J39)</f>
        <v>3.7500000000000004</v>
      </c>
      <c r="K40" s="153">
        <f t="shared" si="5"/>
        <v>3.774999999999999</v>
      </c>
      <c r="L40" s="153">
        <f t="shared" si="5"/>
        <v>6.8500000000000005</v>
      </c>
      <c r="M40" s="153">
        <f t="shared" si="5"/>
        <v>4.7</v>
      </c>
      <c r="N40" s="154">
        <f t="shared" si="5"/>
        <v>7.95</v>
      </c>
      <c r="O40" s="155">
        <f t="shared" si="5"/>
        <v>27.024999999999999</v>
      </c>
      <c r="P40" s="84"/>
      <c r="Q40" s="85"/>
      <c r="R40" s="156">
        <f>COUNTA(R19:R39)</f>
        <v>9</v>
      </c>
    </row>
    <row r="41" spans="1:19" ht="21.75" customHeight="1" thickTop="1" thickBot="1" x14ac:dyDescent="0.25">
      <c r="B41" s="157"/>
      <c r="C41" s="157" t="s">
        <v>71</v>
      </c>
      <c r="D41" s="158"/>
      <c r="E41" s="159">
        <f>E40+E18</f>
        <v>127</v>
      </c>
      <c r="F41" s="160">
        <f>F40+F18</f>
        <v>70</v>
      </c>
      <c r="G41" s="161">
        <f>G40+G18</f>
        <v>57</v>
      </c>
      <c r="H41" s="162">
        <f>H40+H18</f>
        <v>80</v>
      </c>
      <c r="I41" s="151"/>
      <c r="J41" s="163">
        <f t="shared" ref="J41:O41" si="6">J40+J18</f>
        <v>8.43</v>
      </c>
      <c r="K41" s="164">
        <f t="shared" si="6"/>
        <v>10.244999999999999</v>
      </c>
      <c r="L41" s="164">
        <f t="shared" si="6"/>
        <v>10.914999999999999</v>
      </c>
      <c r="M41" s="164">
        <f t="shared" si="6"/>
        <v>9.2750000000000004</v>
      </c>
      <c r="N41" s="165">
        <f t="shared" si="6"/>
        <v>16.094999999999999</v>
      </c>
      <c r="O41" s="166">
        <f t="shared" si="6"/>
        <v>54.959999999999994</v>
      </c>
      <c r="P41" s="84"/>
      <c r="Q41" s="85"/>
      <c r="R41" s="167">
        <f>R40+R18</f>
        <v>20</v>
      </c>
    </row>
    <row r="42" spans="1:19" ht="15.75" customHeight="1" thickTop="1" thickBot="1" x14ac:dyDescent="0.3">
      <c r="B42" s="512" t="s">
        <v>124</v>
      </c>
      <c r="C42" s="512"/>
      <c r="D42" s="168"/>
      <c r="E42" s="169"/>
      <c r="F42" s="169"/>
      <c r="G42" s="169"/>
      <c r="H42" s="170"/>
      <c r="I42" s="171"/>
      <c r="J42" s="172"/>
      <c r="K42" s="172"/>
      <c r="L42" s="172"/>
      <c r="M42" s="172"/>
      <c r="N42" s="172"/>
      <c r="O42" s="172"/>
      <c r="P42" s="173"/>
      <c r="Q42" s="174"/>
      <c r="R42" s="175"/>
    </row>
    <row r="44" spans="1:19" x14ac:dyDescent="0.2">
      <c r="F44" s="177"/>
    </row>
    <row r="45" spans="1:19" ht="43.5" customHeight="1" x14ac:dyDescent="0.2">
      <c r="E45" s="178"/>
      <c r="F45" s="65"/>
      <c r="G45" s="65"/>
      <c r="H45" s="179"/>
      <c r="I45" s="65"/>
      <c r="J45" s="179"/>
    </row>
    <row r="46" spans="1:19" x14ac:dyDescent="0.2">
      <c r="E46" s="65"/>
      <c r="F46" s="65"/>
      <c r="G46" s="65"/>
      <c r="H46" s="65"/>
      <c r="I46" s="65"/>
      <c r="J46" s="179"/>
    </row>
    <row r="47" spans="1:19" ht="39" customHeight="1" x14ac:dyDescent="0.2">
      <c r="E47" s="65"/>
      <c r="F47" s="65"/>
      <c r="G47" s="65"/>
      <c r="H47" s="65"/>
      <c r="I47" s="65"/>
    </row>
    <row r="48" spans="1:19" ht="26.25" customHeight="1" x14ac:dyDescent="0.2">
      <c r="E48" s="65"/>
      <c r="F48" s="65"/>
      <c r="G48" s="65"/>
      <c r="H48" s="65"/>
      <c r="I48" s="65"/>
      <c r="J48" s="180"/>
    </row>
    <row r="49" spans="5:9" x14ac:dyDescent="0.2">
      <c r="E49" s="65"/>
      <c r="F49" s="65"/>
      <c r="G49" s="65"/>
      <c r="H49" s="65"/>
      <c r="I49" s="65"/>
    </row>
    <row r="50" spans="5:9" ht="16.5" customHeight="1" x14ac:dyDescent="0.2">
      <c r="E50" s="65"/>
      <c r="F50" s="65"/>
      <c r="G50" s="65"/>
      <c r="H50" s="65"/>
      <c r="I50" s="65"/>
    </row>
    <row r="51" spans="5:9" ht="15.75" customHeight="1" x14ac:dyDescent="0.2"/>
    <row r="52" spans="5:9" ht="15.75" customHeight="1" x14ac:dyDescent="0.2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 x14ac:dyDescent="0.2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 x14ac:dyDescent="0.25">
      <c r="A1" s="513" t="s">
        <v>18</v>
      </c>
      <c r="B1" s="515" t="s">
        <v>6</v>
      </c>
      <c r="C1" s="516"/>
      <c r="D1" s="16" t="s">
        <v>7</v>
      </c>
      <c r="E1" s="18"/>
      <c r="G1" s="517" t="s">
        <v>19</v>
      </c>
      <c r="H1" s="515" t="s">
        <v>6</v>
      </c>
      <c r="I1" s="516"/>
      <c r="J1" s="4"/>
      <c r="K1" s="16" t="s">
        <v>7</v>
      </c>
      <c r="L1" s="18"/>
    </row>
    <row r="2" spans="1:12" ht="24.75" thickBot="1" x14ac:dyDescent="0.25">
      <c r="A2" s="514"/>
      <c r="B2" s="14" t="s">
        <v>10</v>
      </c>
      <c r="C2" s="15" t="s">
        <v>11</v>
      </c>
      <c r="D2" s="17" t="s">
        <v>8</v>
      </c>
      <c r="E2" s="19" t="s">
        <v>9</v>
      </c>
      <c r="G2" s="518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25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25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25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25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25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25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.5" thickBot="1" x14ac:dyDescent="0.25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Emeritus</vt:lpstr>
      <vt:lpstr>Data</vt:lpstr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2021-03-25T20:46:59Z</cp:lastPrinted>
  <dcterms:created xsi:type="dcterms:W3CDTF">2009-04-02T03:14:25Z</dcterms:created>
  <dcterms:modified xsi:type="dcterms:W3CDTF">2021-09-22T18:41:33Z</dcterms:modified>
</cp:coreProperties>
</file>