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v23.1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Contribution'!$C$2:$U$53</definedName>
    <definedName name="_xlnm._FilterDatabase" localSheetId="4" hidden="1">'Authors Contribution (v10)'!$B$2:$R$41</definedName>
    <definedName name="_xlnm._FilterDatabase" localSheetId="1" hidden="1">'Institutional Chart'!$A$2:$AW$76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Contribution'!$A$1:$T$55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3" r:id="rId7"/>
  </pivotCaches>
</workbook>
</file>

<file path=xl/calcChain.xml><?xml version="1.0" encoding="utf-8"?>
<calcChain xmlns="http://schemas.openxmlformats.org/spreadsheetml/2006/main">
  <c r="AF51" i="4" l="1"/>
  <c r="AL52" i="3" l="1"/>
  <c r="AK52" i="3"/>
  <c r="AJ52" i="3"/>
  <c r="AI52" i="3"/>
  <c r="AH52" i="3"/>
  <c r="AG52" i="3"/>
  <c r="AL27" i="3"/>
  <c r="AK27" i="3"/>
  <c r="AJ27" i="3"/>
  <c r="AI27" i="3"/>
  <c r="AH27" i="3"/>
  <c r="AG27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E27" i="3"/>
  <c r="AD27" i="3"/>
  <c r="AC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B27" i="3" s="1"/>
  <c r="AX1" i="3"/>
  <c r="AG1" i="3"/>
  <c r="B34" i="4" l="1"/>
  <c r="A34" i="4"/>
  <c r="I34" i="4"/>
  <c r="B33" i="4"/>
  <c r="A33" i="4"/>
  <c r="H33" i="4" s="1"/>
  <c r="F34" i="4" l="1"/>
  <c r="E33" i="4"/>
  <c r="D34" i="4"/>
  <c r="H34" i="4"/>
  <c r="I33" i="4"/>
  <c r="E34" i="4"/>
  <c r="F33" i="4"/>
  <c r="D33" i="4"/>
  <c r="A38" i="4"/>
  <c r="G34" i="4" l="1"/>
  <c r="G33" i="4"/>
  <c r="F38" i="4"/>
  <c r="I38" i="4"/>
  <c r="H38" i="4"/>
  <c r="E38" i="4"/>
  <c r="D38" i="4"/>
  <c r="B59" i="4"/>
  <c r="B41" i="4" l="1"/>
  <c r="A41" i="4"/>
  <c r="AE51" i="4"/>
  <c r="B42" i="4"/>
  <c r="A42" i="4"/>
  <c r="F42" i="4" l="1"/>
  <c r="I42" i="4"/>
  <c r="H42" i="4"/>
  <c r="F41" i="4"/>
  <c r="I41" i="4"/>
  <c r="H41" i="4"/>
  <c r="D42" i="4"/>
  <c r="E42" i="4"/>
  <c r="E41" i="4"/>
  <c r="D41" i="4"/>
  <c r="BU22" i="3" l="1"/>
  <c r="BP22" i="3"/>
  <c r="BC22" i="3"/>
  <c r="BB22" i="3"/>
  <c r="BA22" i="3"/>
  <c r="AZ22" i="3"/>
  <c r="AY22" i="3"/>
  <c r="AX22" i="3"/>
  <c r="AV22" i="3"/>
  <c r="AU22" i="3"/>
  <c r="AT22" i="3"/>
  <c r="AM22" i="3"/>
  <c r="S22" i="3"/>
  <c r="H22" i="3"/>
  <c r="BD22" i="3" l="1"/>
  <c r="AS22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C28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3" i="3"/>
  <c r="BC24" i="3"/>
  <c r="BC25" i="3"/>
  <c r="BC26" i="3"/>
  <c r="BC3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6" i="3"/>
  <c r="AM25" i="3"/>
  <c r="AM24" i="3"/>
  <c r="AM23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AM4" i="3"/>
  <c r="AM3" i="3"/>
  <c r="H17" i="3" l="1"/>
  <c r="G42" i="4" s="1"/>
  <c r="BU17" i="3"/>
  <c r="BP17" i="3"/>
  <c r="S17" i="3"/>
  <c r="AD51" i="4" l="1"/>
  <c r="B36" i="4" l="1"/>
  <c r="A36" i="4"/>
  <c r="B37" i="4"/>
  <c r="A37" i="4"/>
  <c r="K25" i="4"/>
  <c r="F37" i="4" l="1"/>
  <c r="I37" i="4"/>
  <c r="H37" i="4"/>
  <c r="I36" i="4"/>
  <c r="H36" i="4"/>
  <c r="F36" i="4"/>
  <c r="D37" i="4"/>
  <c r="E37" i="4"/>
  <c r="D36" i="4"/>
  <c r="E36" i="4"/>
  <c r="B27" i="4" l="1"/>
  <c r="A27" i="4"/>
  <c r="BU50" i="3"/>
  <c r="BA50" i="3"/>
  <c r="AZ50" i="3"/>
  <c r="AY50" i="3"/>
  <c r="AX50" i="3"/>
  <c r="AV50" i="3"/>
  <c r="AU50" i="3"/>
  <c r="AT50" i="3"/>
  <c r="S50" i="3"/>
  <c r="H50" i="3"/>
  <c r="I27" i="4" l="1"/>
  <c r="H27" i="4"/>
  <c r="F27" i="4"/>
  <c r="E27" i="4"/>
  <c r="D27" i="4"/>
  <c r="AS50" i="3"/>
  <c r="BD50" i="3"/>
  <c r="H49" i="3"/>
  <c r="H13" i="3" l="1"/>
  <c r="AV32" i="3" l="1"/>
  <c r="AU32" i="3"/>
  <c r="AT32" i="3"/>
  <c r="BA32" i="3"/>
  <c r="AZ32" i="3"/>
  <c r="AY32" i="3"/>
  <c r="AX32" i="3"/>
  <c r="BU32" i="3"/>
  <c r="BP32" i="3"/>
  <c r="S32" i="3"/>
  <c r="H32" i="3"/>
  <c r="AS32" i="3" l="1"/>
  <c r="BD32" i="3"/>
  <c r="G27" i="4" l="1"/>
  <c r="AL53" i="3"/>
  <c r="S29" i="3"/>
  <c r="S30" i="3"/>
  <c r="S31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1" i="3"/>
  <c r="S28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8" i="3"/>
  <c r="S19" i="3"/>
  <c r="S20" i="3"/>
  <c r="S21" i="3"/>
  <c r="S23" i="3"/>
  <c r="S24" i="3"/>
  <c r="S25" i="3"/>
  <c r="S26" i="3"/>
  <c r="S3" i="3"/>
  <c r="R52" i="3"/>
  <c r="BC52" i="3" s="1"/>
  <c r="R27" i="3"/>
  <c r="BC27" i="3" s="1"/>
  <c r="AE52" i="3"/>
  <c r="AD52" i="3"/>
  <c r="AC52" i="3"/>
  <c r="AF27" i="3"/>
  <c r="R53" i="3" l="1"/>
  <c r="BC53" i="3" s="1"/>
  <c r="AE53" i="3"/>
  <c r="AJ53" i="3"/>
  <c r="AD53" i="3"/>
  <c r="AH53" i="3"/>
  <c r="AM52" i="3"/>
  <c r="AG53" i="3"/>
  <c r="AK53" i="3"/>
  <c r="AM27" i="3"/>
  <c r="AI53" i="3"/>
  <c r="AC53" i="3"/>
  <c r="AC51" i="4"/>
  <c r="A29" i="4"/>
  <c r="B29" i="4"/>
  <c r="A4" i="4"/>
  <c r="A5" i="4"/>
  <c r="A6" i="4"/>
  <c r="A7" i="4"/>
  <c r="A8" i="4"/>
  <c r="A23" i="4"/>
  <c r="B23" i="4"/>
  <c r="BU9" i="3"/>
  <c r="BP9" i="3"/>
  <c r="BB9" i="3"/>
  <c r="BA9" i="3"/>
  <c r="AZ9" i="3"/>
  <c r="AY9" i="3"/>
  <c r="AX9" i="3"/>
  <c r="AV9" i="3"/>
  <c r="AU9" i="3"/>
  <c r="AT9" i="3"/>
  <c r="BD9" i="3"/>
  <c r="H9" i="3"/>
  <c r="BU21" i="3"/>
  <c r="BP21" i="3"/>
  <c r="BB21" i="3"/>
  <c r="BA21" i="3"/>
  <c r="AZ21" i="3"/>
  <c r="AY21" i="3"/>
  <c r="AX21" i="3"/>
  <c r="AV21" i="3"/>
  <c r="AU21" i="3"/>
  <c r="AT21" i="3"/>
  <c r="BD21" i="3"/>
  <c r="H21" i="3"/>
  <c r="AB51" i="4"/>
  <c r="A24" i="4"/>
  <c r="B24" i="4"/>
  <c r="BU10" i="3"/>
  <c r="BP10" i="3"/>
  <c r="BD10" i="3"/>
  <c r="BB10" i="3"/>
  <c r="BA10" i="3"/>
  <c r="AZ10" i="3"/>
  <c r="AY10" i="3"/>
  <c r="AX10" i="3"/>
  <c r="AV10" i="3"/>
  <c r="AU10" i="3"/>
  <c r="AT10" i="3"/>
  <c r="H10" i="3"/>
  <c r="H51" i="3"/>
  <c r="B63" i="4"/>
  <c r="A11" i="4"/>
  <c r="A12" i="4"/>
  <c r="A3" i="4"/>
  <c r="A9" i="4"/>
  <c r="A10" i="4"/>
  <c r="A13" i="4"/>
  <c r="A14" i="4"/>
  <c r="A15" i="4"/>
  <c r="A16" i="4"/>
  <c r="A17" i="4"/>
  <c r="A18" i="4"/>
  <c r="A19" i="4"/>
  <c r="A26" i="4"/>
  <c r="A20" i="4"/>
  <c r="A21" i="4"/>
  <c r="A22" i="4"/>
  <c r="A25" i="4"/>
  <c r="A28" i="4"/>
  <c r="A30" i="4"/>
  <c r="A31" i="4"/>
  <c r="A32" i="4"/>
  <c r="A35" i="4"/>
  <c r="A39" i="4"/>
  <c r="A40" i="4"/>
  <c r="A43" i="4"/>
  <c r="A44" i="4"/>
  <c r="A45" i="4"/>
  <c r="A46" i="4"/>
  <c r="A47" i="4"/>
  <c r="A48" i="4"/>
  <c r="A49" i="4"/>
  <c r="A50" i="4"/>
  <c r="AA51" i="4"/>
  <c r="B50" i="4"/>
  <c r="B49" i="4"/>
  <c r="B35" i="4"/>
  <c r="I52" i="3"/>
  <c r="Q27" i="4" s="1"/>
  <c r="J52" i="3"/>
  <c r="R27" i="4" s="1"/>
  <c r="K52" i="3"/>
  <c r="S27" i="4" s="1"/>
  <c r="H37" i="3"/>
  <c r="H39" i="3"/>
  <c r="H42" i="3"/>
  <c r="H38" i="3"/>
  <c r="H46" i="3"/>
  <c r="H36" i="3"/>
  <c r="B48" i="4"/>
  <c r="B47" i="4"/>
  <c r="B46" i="4"/>
  <c r="B45" i="4"/>
  <c r="B44" i="4"/>
  <c r="B43" i="4"/>
  <c r="B40" i="4"/>
  <c r="B39" i="4"/>
  <c r="B38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7" i="3"/>
  <c r="V27" i="3"/>
  <c r="W27" i="3"/>
  <c r="BU8" i="3"/>
  <c r="BP8" i="3"/>
  <c r="BD8" i="3"/>
  <c r="BB8" i="3"/>
  <c r="BA8" i="3"/>
  <c r="AZ8" i="3"/>
  <c r="AY8" i="3"/>
  <c r="AX8" i="3"/>
  <c r="AV8" i="3"/>
  <c r="AU8" i="3"/>
  <c r="AT8" i="3"/>
  <c r="H8" i="3"/>
  <c r="BU5" i="3"/>
  <c r="BP5" i="3"/>
  <c r="BD5" i="3"/>
  <c r="BB5" i="3"/>
  <c r="BA5" i="3"/>
  <c r="AZ5" i="3"/>
  <c r="AY5" i="3"/>
  <c r="AX5" i="3"/>
  <c r="AV5" i="3"/>
  <c r="AU5" i="3"/>
  <c r="AT5" i="3"/>
  <c r="H5" i="3"/>
  <c r="BD35" i="3"/>
  <c r="BD45" i="3"/>
  <c r="BD20" i="3"/>
  <c r="H43" i="3"/>
  <c r="AS43" i="3" s="1"/>
  <c r="H28" i="3"/>
  <c r="H29" i="3"/>
  <c r="H30" i="3"/>
  <c r="H31" i="3"/>
  <c r="H33" i="3"/>
  <c r="H34" i="3"/>
  <c r="H35" i="3"/>
  <c r="H40" i="3"/>
  <c r="H41" i="3"/>
  <c r="H44" i="3"/>
  <c r="H45" i="3"/>
  <c r="H47" i="3"/>
  <c r="H48" i="3"/>
  <c r="BD3" i="3"/>
  <c r="BD4" i="3"/>
  <c r="BD6" i="3"/>
  <c r="BD7" i="3"/>
  <c r="BD12" i="3"/>
  <c r="BD13" i="3"/>
  <c r="BD14" i="3"/>
  <c r="BD15" i="3"/>
  <c r="BD16" i="3"/>
  <c r="BD18" i="3"/>
  <c r="BD19" i="3"/>
  <c r="BD23" i="3"/>
  <c r="BD24" i="3"/>
  <c r="BD25" i="3"/>
  <c r="BD26" i="3"/>
  <c r="Q27" i="3"/>
  <c r="BB27" i="3" s="1"/>
  <c r="P27" i="3"/>
  <c r="BA27" i="3" s="1"/>
  <c r="O27" i="3"/>
  <c r="AZ27" i="3" s="1"/>
  <c r="N27" i="3"/>
  <c r="AY27" i="3" s="1"/>
  <c r="M27" i="3"/>
  <c r="AX27" i="3" s="1"/>
  <c r="L27" i="3"/>
  <c r="K27" i="3"/>
  <c r="S26" i="4" s="1"/>
  <c r="J27" i="3"/>
  <c r="I27" i="3"/>
  <c r="Q26" i="4" s="1"/>
  <c r="H3" i="3"/>
  <c r="H4" i="3"/>
  <c r="H6" i="3"/>
  <c r="H7" i="3"/>
  <c r="H11" i="3"/>
  <c r="H12" i="3"/>
  <c r="H14" i="3"/>
  <c r="H15" i="3"/>
  <c r="H16" i="3"/>
  <c r="H18" i="3"/>
  <c r="H19" i="3"/>
  <c r="H20" i="3"/>
  <c r="H23" i="3"/>
  <c r="G41" i="4" s="1"/>
  <c r="H24" i="3"/>
  <c r="H25" i="3"/>
  <c r="H26" i="3"/>
  <c r="BU14" i="3"/>
  <c r="BB14" i="3"/>
  <c r="BA14" i="3"/>
  <c r="AZ14" i="3"/>
  <c r="AY14" i="3"/>
  <c r="AX14" i="3"/>
  <c r="AV14" i="3"/>
  <c r="AU14" i="3"/>
  <c r="AT14" i="3"/>
  <c r="BU26" i="3"/>
  <c r="BB26" i="3"/>
  <c r="BA26" i="3"/>
  <c r="AZ26" i="3"/>
  <c r="AY26" i="3"/>
  <c r="AX26" i="3"/>
  <c r="AV26" i="3"/>
  <c r="AU26" i="3"/>
  <c r="AT26" i="3"/>
  <c r="Y51" i="4"/>
  <c r="BU51" i="3"/>
  <c r="BD51" i="3"/>
  <c r="BA51" i="3"/>
  <c r="AZ51" i="3"/>
  <c r="AY51" i="3"/>
  <c r="AX51" i="3"/>
  <c r="AV51" i="3"/>
  <c r="AU51" i="3"/>
  <c r="AT51" i="3"/>
  <c r="W52" i="3"/>
  <c r="B60" i="4"/>
  <c r="B61" i="4"/>
  <c r="B62" i="4"/>
  <c r="B64" i="4"/>
  <c r="B65" i="4"/>
  <c r="B67" i="4"/>
  <c r="B66" i="4"/>
  <c r="B68" i="4"/>
  <c r="B69" i="4"/>
  <c r="B70" i="4"/>
  <c r="B71" i="4"/>
  <c r="B72" i="4"/>
  <c r="B73" i="4"/>
  <c r="B74" i="4"/>
  <c r="B75" i="4"/>
  <c r="B76" i="4"/>
  <c r="D76" i="4"/>
  <c r="E76" i="4"/>
  <c r="F76" i="4"/>
  <c r="D75" i="4"/>
  <c r="E75" i="4"/>
  <c r="F75" i="4"/>
  <c r="D74" i="4"/>
  <c r="E74" i="4"/>
  <c r="F74" i="4"/>
  <c r="D73" i="4"/>
  <c r="E73" i="4"/>
  <c r="F73" i="4"/>
  <c r="D72" i="4"/>
  <c r="E72" i="4"/>
  <c r="F72" i="4"/>
  <c r="D71" i="4"/>
  <c r="E71" i="4"/>
  <c r="F71" i="4"/>
  <c r="Z51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1" i="4"/>
  <c r="L51" i="4"/>
  <c r="M51" i="4"/>
  <c r="N51" i="4"/>
  <c r="O51" i="4"/>
  <c r="P51" i="4"/>
  <c r="Q51" i="4"/>
  <c r="R51" i="4"/>
  <c r="S51" i="4"/>
  <c r="AT3" i="3"/>
  <c r="AU3" i="3"/>
  <c r="AV3" i="3"/>
  <c r="AX3" i="3"/>
  <c r="AY3" i="3"/>
  <c r="AZ3" i="3"/>
  <c r="BA3" i="3"/>
  <c r="BB3" i="3"/>
  <c r="BP3" i="3"/>
  <c r="BU3" i="3"/>
  <c r="AT4" i="3"/>
  <c r="AU4" i="3"/>
  <c r="AV4" i="3"/>
  <c r="AX4" i="3"/>
  <c r="AY4" i="3"/>
  <c r="AZ4" i="3"/>
  <c r="BA4" i="3"/>
  <c r="BB4" i="3"/>
  <c r="BP4" i="3"/>
  <c r="BU4" i="3"/>
  <c r="AT6" i="3"/>
  <c r="AU6" i="3"/>
  <c r="AV6" i="3"/>
  <c r="AX6" i="3"/>
  <c r="AY6" i="3"/>
  <c r="AZ6" i="3"/>
  <c r="BA6" i="3"/>
  <c r="BB6" i="3"/>
  <c r="BP6" i="3"/>
  <c r="BU6" i="3"/>
  <c r="AT7" i="3"/>
  <c r="AU7" i="3"/>
  <c r="AV7" i="3"/>
  <c r="AX7" i="3"/>
  <c r="AY7" i="3"/>
  <c r="AZ7" i="3"/>
  <c r="BA7" i="3"/>
  <c r="BB7" i="3"/>
  <c r="BP7" i="3"/>
  <c r="BU7" i="3"/>
  <c r="AT11" i="3"/>
  <c r="AU11" i="3"/>
  <c r="AV11" i="3"/>
  <c r="AX11" i="3"/>
  <c r="AY11" i="3"/>
  <c r="AZ11" i="3"/>
  <c r="BA11" i="3"/>
  <c r="BB11" i="3"/>
  <c r="BP11" i="3"/>
  <c r="BU11" i="3"/>
  <c r="AT12" i="3"/>
  <c r="AU12" i="3"/>
  <c r="AV12" i="3"/>
  <c r="AX12" i="3"/>
  <c r="AY12" i="3"/>
  <c r="AZ12" i="3"/>
  <c r="BA12" i="3"/>
  <c r="BB12" i="3"/>
  <c r="BP12" i="3"/>
  <c r="BU12" i="3"/>
  <c r="AS13" i="3"/>
  <c r="AT13" i="3"/>
  <c r="AU13" i="3"/>
  <c r="AV13" i="3"/>
  <c r="AX13" i="3"/>
  <c r="AY13" i="3"/>
  <c r="AZ13" i="3"/>
  <c r="BA13" i="3"/>
  <c r="BB13" i="3"/>
  <c r="BP13" i="3"/>
  <c r="BU13" i="3"/>
  <c r="AT15" i="3"/>
  <c r="AU15" i="3"/>
  <c r="AV15" i="3"/>
  <c r="AX15" i="3"/>
  <c r="AY15" i="3"/>
  <c r="AZ15" i="3"/>
  <c r="BA15" i="3"/>
  <c r="BB15" i="3"/>
  <c r="BP15" i="3"/>
  <c r="BU15" i="3"/>
  <c r="AT16" i="3"/>
  <c r="AU16" i="3"/>
  <c r="AV16" i="3"/>
  <c r="AX16" i="3"/>
  <c r="AY16" i="3"/>
  <c r="AZ16" i="3"/>
  <c r="BA16" i="3"/>
  <c r="BB16" i="3"/>
  <c r="BU16" i="3"/>
  <c r="AT18" i="3"/>
  <c r="AU18" i="3"/>
  <c r="AV18" i="3"/>
  <c r="AX18" i="3"/>
  <c r="AY18" i="3"/>
  <c r="AZ18" i="3"/>
  <c r="BA18" i="3"/>
  <c r="BB18" i="3"/>
  <c r="BP18" i="3"/>
  <c r="BU18" i="3"/>
  <c r="AT19" i="3"/>
  <c r="AU19" i="3"/>
  <c r="AV19" i="3"/>
  <c r="AX19" i="3"/>
  <c r="AY19" i="3"/>
  <c r="AZ19" i="3"/>
  <c r="BA19" i="3"/>
  <c r="BB19" i="3"/>
  <c r="BP19" i="3"/>
  <c r="BU19" i="3"/>
  <c r="AT20" i="3"/>
  <c r="AU20" i="3"/>
  <c r="AV20" i="3"/>
  <c r="AX20" i="3"/>
  <c r="AY20" i="3"/>
  <c r="AZ20" i="3"/>
  <c r="BA20" i="3"/>
  <c r="BB20" i="3"/>
  <c r="BP20" i="3"/>
  <c r="BU20" i="3"/>
  <c r="AT23" i="3"/>
  <c r="AU23" i="3"/>
  <c r="AV23" i="3"/>
  <c r="AX23" i="3"/>
  <c r="AY23" i="3"/>
  <c r="AZ23" i="3"/>
  <c r="BA23" i="3"/>
  <c r="BB23" i="3"/>
  <c r="BP23" i="3"/>
  <c r="BU23" i="3"/>
  <c r="AT24" i="3"/>
  <c r="AU24" i="3"/>
  <c r="AV24" i="3"/>
  <c r="AX24" i="3"/>
  <c r="AY24" i="3"/>
  <c r="AZ24" i="3"/>
  <c r="BA24" i="3"/>
  <c r="BB24" i="3"/>
  <c r="BP24" i="3"/>
  <c r="BU24" i="3"/>
  <c r="AT25" i="3"/>
  <c r="AU25" i="3"/>
  <c r="AV25" i="3"/>
  <c r="AX25" i="3"/>
  <c r="AY25" i="3"/>
  <c r="AZ25" i="3"/>
  <c r="BA25" i="3"/>
  <c r="BB25" i="3"/>
  <c r="BP25" i="3"/>
  <c r="BU25" i="3"/>
  <c r="BQ27" i="3"/>
  <c r="BR27" i="3"/>
  <c r="BR52" i="3"/>
  <c r="BS27" i="3"/>
  <c r="BS52" i="3"/>
  <c r="BT27" i="3"/>
  <c r="BT52" i="3"/>
  <c r="BD28" i="3"/>
  <c r="AT28" i="3"/>
  <c r="AU28" i="3"/>
  <c r="AV28" i="3"/>
  <c r="AX28" i="3"/>
  <c r="AY28" i="3"/>
  <c r="AZ28" i="3"/>
  <c r="BA28" i="3"/>
  <c r="BB28" i="3"/>
  <c r="BP28" i="3"/>
  <c r="BP29" i="3"/>
  <c r="BP30" i="3"/>
  <c r="BP31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6" i="3"/>
  <c r="BP48" i="3"/>
  <c r="BP49" i="3"/>
  <c r="BU28" i="3"/>
  <c r="BD29" i="3"/>
  <c r="AT29" i="3"/>
  <c r="AU29" i="3"/>
  <c r="AV29" i="3"/>
  <c r="AX29" i="3"/>
  <c r="AY29" i="3"/>
  <c r="AZ29" i="3"/>
  <c r="BA29" i="3"/>
  <c r="BU29" i="3"/>
  <c r="BD30" i="3"/>
  <c r="AT30" i="3"/>
  <c r="AU30" i="3"/>
  <c r="AV30" i="3"/>
  <c r="AX30" i="3"/>
  <c r="AY30" i="3"/>
  <c r="AZ30" i="3"/>
  <c r="BA30" i="3"/>
  <c r="BU30" i="3"/>
  <c r="AT31" i="3"/>
  <c r="AU31" i="3"/>
  <c r="AV31" i="3"/>
  <c r="AX31" i="3"/>
  <c r="AY31" i="3"/>
  <c r="AZ31" i="3"/>
  <c r="BA31" i="3"/>
  <c r="BU31" i="3"/>
  <c r="BD33" i="3"/>
  <c r="AT33" i="3"/>
  <c r="AU33" i="3"/>
  <c r="AV33" i="3"/>
  <c r="AX33" i="3"/>
  <c r="AY33" i="3"/>
  <c r="AZ33" i="3"/>
  <c r="BA33" i="3"/>
  <c r="BU33" i="3"/>
  <c r="BD34" i="3"/>
  <c r="AT34" i="3"/>
  <c r="AU34" i="3"/>
  <c r="AV34" i="3"/>
  <c r="AX34" i="3"/>
  <c r="AY34" i="3"/>
  <c r="AZ34" i="3"/>
  <c r="BA34" i="3"/>
  <c r="BU34" i="3"/>
  <c r="AT35" i="3"/>
  <c r="AU35" i="3"/>
  <c r="AV35" i="3"/>
  <c r="AX35" i="3"/>
  <c r="AY35" i="3"/>
  <c r="AZ35" i="3"/>
  <c r="BA35" i="3"/>
  <c r="BU35" i="3"/>
  <c r="BD36" i="3"/>
  <c r="AT36" i="3"/>
  <c r="AU36" i="3"/>
  <c r="AV36" i="3"/>
  <c r="AX36" i="3"/>
  <c r="AY36" i="3"/>
  <c r="AZ36" i="3"/>
  <c r="BA36" i="3"/>
  <c r="BU36" i="3"/>
  <c r="BD37" i="3"/>
  <c r="AT37" i="3"/>
  <c r="AU37" i="3"/>
  <c r="AV37" i="3"/>
  <c r="AX37" i="3"/>
  <c r="AY37" i="3"/>
  <c r="AZ37" i="3"/>
  <c r="BA37" i="3"/>
  <c r="BU37" i="3"/>
  <c r="BD38" i="3"/>
  <c r="AT38" i="3"/>
  <c r="AU38" i="3"/>
  <c r="AV38" i="3"/>
  <c r="AX38" i="3"/>
  <c r="AY38" i="3"/>
  <c r="AZ38" i="3"/>
  <c r="BA38" i="3"/>
  <c r="BU38" i="3"/>
  <c r="BD39" i="3"/>
  <c r="AT39" i="3"/>
  <c r="AU39" i="3"/>
  <c r="AV39" i="3"/>
  <c r="AX39" i="3"/>
  <c r="AY39" i="3"/>
  <c r="AZ39" i="3"/>
  <c r="BA39" i="3"/>
  <c r="BU39" i="3"/>
  <c r="BD40" i="3"/>
  <c r="AT40" i="3"/>
  <c r="AU40" i="3"/>
  <c r="AV40" i="3"/>
  <c r="AX40" i="3"/>
  <c r="AY40" i="3"/>
  <c r="AZ40" i="3"/>
  <c r="BA40" i="3"/>
  <c r="BU40" i="3"/>
  <c r="BD41" i="3"/>
  <c r="AT41" i="3"/>
  <c r="AU41" i="3"/>
  <c r="AV41" i="3"/>
  <c r="AX41" i="3"/>
  <c r="AY41" i="3"/>
  <c r="AZ41" i="3"/>
  <c r="BA41" i="3"/>
  <c r="BU41" i="3"/>
  <c r="BD42" i="3"/>
  <c r="AT42" i="3"/>
  <c r="AU42" i="3"/>
  <c r="AV42" i="3"/>
  <c r="AX42" i="3"/>
  <c r="AY42" i="3"/>
  <c r="AZ42" i="3"/>
  <c r="BA42" i="3"/>
  <c r="BU42" i="3"/>
  <c r="BD43" i="3"/>
  <c r="BD49" i="3"/>
  <c r="BD44" i="3"/>
  <c r="BD47" i="3"/>
  <c r="BD46" i="3"/>
  <c r="BD48" i="3"/>
  <c r="AT43" i="3"/>
  <c r="AU43" i="3"/>
  <c r="AV43" i="3"/>
  <c r="AX43" i="3"/>
  <c r="AY43" i="3"/>
  <c r="AZ43" i="3"/>
  <c r="BA43" i="3"/>
  <c r="BU43" i="3"/>
  <c r="BU44" i="3"/>
  <c r="BU46" i="3"/>
  <c r="BU45" i="3"/>
  <c r="AT44" i="3"/>
  <c r="AU44" i="3"/>
  <c r="AV44" i="3"/>
  <c r="AX44" i="3"/>
  <c r="AY44" i="3"/>
  <c r="AZ44" i="3"/>
  <c r="BA44" i="3"/>
  <c r="AT45" i="3"/>
  <c r="AU45" i="3"/>
  <c r="AV45" i="3"/>
  <c r="AX45" i="3"/>
  <c r="AY45" i="3"/>
  <c r="AZ45" i="3"/>
  <c r="BA45" i="3"/>
  <c r="AT46" i="3"/>
  <c r="AU46" i="3"/>
  <c r="AV46" i="3"/>
  <c r="AX46" i="3"/>
  <c r="AY46" i="3"/>
  <c r="AZ46" i="3"/>
  <c r="BA46" i="3"/>
  <c r="AT47" i="3"/>
  <c r="AU47" i="3"/>
  <c r="AV47" i="3"/>
  <c r="AX47" i="3"/>
  <c r="AY47" i="3"/>
  <c r="AZ47" i="3"/>
  <c r="BA47" i="3"/>
  <c r="BU47" i="3"/>
  <c r="AT48" i="3"/>
  <c r="AU48" i="3"/>
  <c r="AV48" i="3"/>
  <c r="AX48" i="3"/>
  <c r="AY48" i="3"/>
  <c r="AZ48" i="3"/>
  <c r="BA48" i="3"/>
  <c r="BU48" i="3"/>
  <c r="AS49" i="3"/>
  <c r="AT49" i="3"/>
  <c r="AU49" i="3"/>
  <c r="AV49" i="3"/>
  <c r="AX49" i="3"/>
  <c r="AY49" i="3"/>
  <c r="AZ49" i="3"/>
  <c r="BA49" i="3"/>
  <c r="BU49" i="3"/>
  <c r="M52" i="3"/>
  <c r="AX52" i="3" s="1"/>
  <c r="N52" i="3"/>
  <c r="AY52" i="3" s="1"/>
  <c r="O52" i="3"/>
  <c r="AZ52" i="3" s="1"/>
  <c r="P52" i="3"/>
  <c r="Q52" i="3"/>
  <c r="BB52" i="3" s="1"/>
  <c r="U52" i="3"/>
  <c r="V52" i="3"/>
  <c r="BQ52" i="3"/>
  <c r="L9" i="2"/>
  <c r="BD11" i="3"/>
  <c r="I44" i="4" l="1"/>
  <c r="H44" i="4"/>
  <c r="F44" i="4"/>
  <c r="I35" i="4"/>
  <c r="H35" i="4"/>
  <c r="F35" i="4"/>
  <c r="F21" i="4"/>
  <c r="H21" i="4"/>
  <c r="I21" i="4"/>
  <c r="H3" i="4"/>
  <c r="I3" i="4"/>
  <c r="I6" i="4"/>
  <c r="H6" i="4"/>
  <c r="F6" i="4"/>
  <c r="F47" i="4"/>
  <c r="I47" i="4"/>
  <c r="H47" i="4"/>
  <c r="F43" i="4"/>
  <c r="I43" i="4"/>
  <c r="H43" i="4"/>
  <c r="F32" i="4"/>
  <c r="F70" i="4" s="1"/>
  <c r="H32" i="4"/>
  <c r="I32" i="4"/>
  <c r="F28" i="4"/>
  <c r="I28" i="4"/>
  <c r="H28" i="4"/>
  <c r="F20" i="4"/>
  <c r="I20" i="4"/>
  <c r="H20" i="4"/>
  <c r="I17" i="4"/>
  <c r="H17" i="4"/>
  <c r="F17" i="4"/>
  <c r="F65" i="4" s="1"/>
  <c r="I13" i="4"/>
  <c r="H13" i="4"/>
  <c r="F13" i="4"/>
  <c r="F12" i="4"/>
  <c r="H12" i="4"/>
  <c r="I12" i="4"/>
  <c r="I23" i="4"/>
  <c r="H23" i="4"/>
  <c r="F23" i="4"/>
  <c r="I5" i="4"/>
  <c r="H5" i="4"/>
  <c r="F5" i="4"/>
  <c r="I48" i="4"/>
  <c r="H48" i="4"/>
  <c r="F48" i="4"/>
  <c r="I14" i="4"/>
  <c r="H14" i="4"/>
  <c r="F14" i="4"/>
  <c r="F29" i="4"/>
  <c r="H29" i="4"/>
  <c r="I29" i="4"/>
  <c r="F50" i="4"/>
  <c r="I50" i="4"/>
  <c r="H50" i="4"/>
  <c r="I46" i="4"/>
  <c r="H46" i="4"/>
  <c r="F46" i="4"/>
  <c r="I40" i="4"/>
  <c r="H40" i="4"/>
  <c r="F40" i="4"/>
  <c r="F31" i="4"/>
  <c r="I31" i="4"/>
  <c r="H31" i="4"/>
  <c r="F25" i="4"/>
  <c r="I25" i="4"/>
  <c r="H25" i="4"/>
  <c r="I26" i="4"/>
  <c r="H26" i="4"/>
  <c r="F26" i="4"/>
  <c r="F16" i="4"/>
  <c r="H16" i="4"/>
  <c r="I16" i="4"/>
  <c r="I10" i="4"/>
  <c r="H10" i="4"/>
  <c r="F10" i="4"/>
  <c r="F64" i="4" s="1"/>
  <c r="F11" i="4"/>
  <c r="I11" i="4"/>
  <c r="H11" i="4"/>
  <c r="F24" i="4"/>
  <c r="I24" i="4"/>
  <c r="H24" i="4"/>
  <c r="F8" i="4"/>
  <c r="I8" i="4"/>
  <c r="H8" i="4"/>
  <c r="F4" i="4"/>
  <c r="F68" i="4" s="1"/>
  <c r="H4" i="4"/>
  <c r="I4" i="4"/>
  <c r="I49" i="4"/>
  <c r="H49" i="4"/>
  <c r="F49" i="4"/>
  <c r="I39" i="4"/>
  <c r="H39" i="4"/>
  <c r="F39" i="4"/>
  <c r="I30" i="4"/>
  <c r="H30" i="4"/>
  <c r="F30" i="4"/>
  <c r="F66" i="4" s="1"/>
  <c r="I22" i="4"/>
  <c r="H22" i="4"/>
  <c r="F22" i="4"/>
  <c r="I19" i="4"/>
  <c r="H19" i="4"/>
  <c r="F19" i="4"/>
  <c r="F15" i="4"/>
  <c r="I15" i="4"/>
  <c r="H15" i="4"/>
  <c r="I9" i="4"/>
  <c r="H9" i="4"/>
  <c r="F9" i="4"/>
  <c r="F67" i="4" s="1"/>
  <c r="F7" i="4"/>
  <c r="I7" i="4"/>
  <c r="H7" i="4"/>
  <c r="H45" i="4"/>
  <c r="F45" i="4"/>
  <c r="I45" i="4"/>
  <c r="H18" i="4"/>
  <c r="F18" i="4"/>
  <c r="I18" i="4"/>
  <c r="E47" i="4"/>
  <c r="D47" i="4"/>
  <c r="E43" i="4"/>
  <c r="D43" i="4"/>
  <c r="E35" i="4"/>
  <c r="D35" i="4"/>
  <c r="D21" i="4"/>
  <c r="E21" i="4"/>
  <c r="E18" i="4"/>
  <c r="D18" i="4"/>
  <c r="E14" i="4"/>
  <c r="D14" i="4"/>
  <c r="F3" i="4"/>
  <c r="E3" i="4"/>
  <c r="D3" i="4"/>
  <c r="E6" i="4"/>
  <c r="D6" i="4"/>
  <c r="D29" i="4"/>
  <c r="E29" i="4"/>
  <c r="E50" i="4"/>
  <c r="D50" i="4"/>
  <c r="D46" i="4"/>
  <c r="E46" i="4"/>
  <c r="D40" i="4"/>
  <c r="E40" i="4"/>
  <c r="E32" i="4"/>
  <c r="D32" i="4"/>
  <c r="D70" i="4" s="1"/>
  <c r="D28" i="4"/>
  <c r="E28" i="4"/>
  <c r="D20" i="4"/>
  <c r="E20" i="4"/>
  <c r="D17" i="4"/>
  <c r="D65" i="4" s="1"/>
  <c r="E17" i="4"/>
  <c r="E65" i="4" s="1"/>
  <c r="D13" i="4"/>
  <c r="E13" i="4"/>
  <c r="D12" i="4"/>
  <c r="E12" i="4"/>
  <c r="E23" i="4"/>
  <c r="D23" i="4"/>
  <c r="D5" i="4"/>
  <c r="E5" i="4"/>
  <c r="D49" i="4"/>
  <c r="E49" i="4"/>
  <c r="D45" i="4"/>
  <c r="E45" i="4"/>
  <c r="E39" i="4"/>
  <c r="D39" i="4"/>
  <c r="D31" i="4"/>
  <c r="E31" i="4"/>
  <c r="D25" i="4"/>
  <c r="E25" i="4"/>
  <c r="E26" i="4"/>
  <c r="D26" i="4"/>
  <c r="D16" i="4"/>
  <c r="E16" i="4"/>
  <c r="E10" i="4"/>
  <c r="E64" i="4" s="1"/>
  <c r="D10" i="4"/>
  <c r="E11" i="4"/>
  <c r="D11" i="4"/>
  <c r="D24" i="4"/>
  <c r="E24" i="4"/>
  <c r="D8" i="4"/>
  <c r="E8" i="4"/>
  <c r="E4" i="4"/>
  <c r="E68" i="4" s="1"/>
  <c r="D4" i="4"/>
  <c r="D68" i="4" s="1"/>
  <c r="D48" i="4"/>
  <c r="E48" i="4"/>
  <c r="E44" i="4"/>
  <c r="D44" i="4"/>
  <c r="D30" i="4"/>
  <c r="D66" i="4" s="1"/>
  <c r="E30" i="4"/>
  <c r="E66" i="4" s="1"/>
  <c r="E22" i="4"/>
  <c r="D22" i="4"/>
  <c r="E19" i="4"/>
  <c r="D19" i="4"/>
  <c r="E15" i="4"/>
  <c r="D15" i="4"/>
  <c r="D9" i="4"/>
  <c r="D67" i="4" s="1"/>
  <c r="E9" i="4"/>
  <c r="E67" i="4" s="1"/>
  <c r="E7" i="4"/>
  <c r="D7" i="4"/>
  <c r="AU27" i="3"/>
  <c r="R26" i="4"/>
  <c r="T26" i="4" s="1"/>
  <c r="T27" i="4"/>
  <c r="AS14" i="3"/>
  <c r="AS6" i="3"/>
  <c r="AV52" i="3"/>
  <c r="AS24" i="3"/>
  <c r="AS18" i="3"/>
  <c r="BT53" i="3"/>
  <c r="AS44" i="3"/>
  <c r="AS9" i="3"/>
  <c r="AS31" i="3"/>
  <c r="BP27" i="3"/>
  <c r="AS30" i="3"/>
  <c r="AS25" i="3"/>
  <c r="AU52" i="3"/>
  <c r="V53" i="3"/>
  <c r="AM53" i="3"/>
  <c r="AS7" i="3"/>
  <c r="AS26" i="3"/>
  <c r="W53" i="3"/>
  <c r="AS20" i="3"/>
  <c r="AS16" i="3"/>
  <c r="AS11" i="3"/>
  <c r="H27" i="3"/>
  <c r="P26" i="4" s="1"/>
  <c r="AS47" i="3"/>
  <c r="AS19" i="3"/>
  <c r="AS33" i="3"/>
  <c r="H52" i="3"/>
  <c r="P27" i="4" s="1"/>
  <c r="AS12" i="3"/>
  <c r="AS36" i="3"/>
  <c r="AS39" i="3"/>
  <c r="I53" i="3"/>
  <c r="AT53" i="3" s="1"/>
  <c r="BQ53" i="3"/>
  <c r="BS53" i="3"/>
  <c r="AS51" i="3"/>
  <c r="AS40" i="3"/>
  <c r="AS29" i="3"/>
  <c r="AS38" i="3"/>
  <c r="AS10" i="3"/>
  <c r="AS48" i="3"/>
  <c r="AS8" i="3"/>
  <c r="AS46" i="3"/>
  <c r="AS42" i="3"/>
  <c r="BV42" i="3"/>
  <c r="BP52" i="3"/>
  <c r="AS45" i="3"/>
  <c r="AS23" i="3"/>
  <c r="AS21" i="3"/>
  <c r="J53" i="3"/>
  <c r="R28" i="4" s="1"/>
  <c r="AS41" i="3"/>
  <c r="AS34" i="3"/>
  <c r="AV27" i="3"/>
  <c r="AT52" i="3"/>
  <c r="BR53" i="3"/>
  <c r="AS15" i="3"/>
  <c r="AS3" i="3"/>
  <c r="AS37" i="3"/>
  <c r="S27" i="3"/>
  <c r="BD27" i="3" s="1"/>
  <c r="D69" i="4"/>
  <c r="BU27" i="3"/>
  <c r="F69" i="4"/>
  <c r="O53" i="3"/>
  <c r="AZ53" i="3" s="1"/>
  <c r="S52" i="3"/>
  <c r="BD52" i="3" s="1"/>
  <c r="AS4" i="3"/>
  <c r="AS28" i="3"/>
  <c r="P53" i="3"/>
  <c r="BA53" i="3" s="1"/>
  <c r="Q53" i="3"/>
  <c r="BB53" i="3" s="1"/>
  <c r="M53" i="3"/>
  <c r="AX53" i="3" s="1"/>
  <c r="AT27" i="3"/>
  <c r="U53" i="3"/>
  <c r="U55" i="3" s="1"/>
  <c r="BD31" i="3"/>
  <c r="AB52" i="3"/>
  <c r="AS35" i="3"/>
  <c r="AS5" i="3"/>
  <c r="D64" i="4"/>
  <c r="BA52" i="3"/>
  <c r="N53" i="3"/>
  <c r="AY53" i="3" s="1"/>
  <c r="K53" i="3"/>
  <c r="BU52" i="3"/>
  <c r="G71" i="4"/>
  <c r="G76" i="4"/>
  <c r="G73" i="4"/>
  <c r="G72" i="4"/>
  <c r="G75" i="4"/>
  <c r="G74" i="4"/>
  <c r="G6" i="4" l="1"/>
  <c r="E62" i="4"/>
  <c r="G37" i="4"/>
  <c r="E69" i="4"/>
  <c r="G69" i="4" s="1"/>
  <c r="D63" i="4"/>
  <c r="G20" i="4"/>
  <c r="E63" i="4"/>
  <c r="G3" i="4"/>
  <c r="F63" i="4"/>
  <c r="G21" i="4"/>
  <c r="G7" i="4"/>
  <c r="G26" i="4"/>
  <c r="G50" i="4"/>
  <c r="BP53" i="3"/>
  <c r="G49" i="4"/>
  <c r="G32" i="4"/>
  <c r="G23" i="4"/>
  <c r="G40" i="4"/>
  <c r="G48" i="4"/>
  <c r="G13" i="4"/>
  <c r="G18" i="4"/>
  <c r="G12" i="4"/>
  <c r="G25" i="4"/>
  <c r="G46" i="4"/>
  <c r="H53" i="3"/>
  <c r="P28" i="4" s="1"/>
  <c r="AS27" i="3"/>
  <c r="AS52" i="3"/>
  <c r="G16" i="4"/>
  <c r="G28" i="4"/>
  <c r="G24" i="4"/>
  <c r="G15" i="4"/>
  <c r="D61" i="4"/>
  <c r="F61" i="4"/>
  <c r="F62" i="4"/>
  <c r="Q28" i="4"/>
  <c r="G68" i="4"/>
  <c r="E70" i="4"/>
  <c r="G70" i="4" s="1"/>
  <c r="G4" i="4"/>
  <c r="AU53" i="3"/>
  <c r="G5" i="4"/>
  <c r="G31" i="4"/>
  <c r="G14" i="4"/>
  <c r="G43" i="4"/>
  <c r="G35" i="4"/>
  <c r="G36" i="4"/>
  <c r="G11" i="4"/>
  <c r="D62" i="4"/>
  <c r="G22" i="4"/>
  <c r="G44" i="4"/>
  <c r="G45" i="4"/>
  <c r="G67" i="4"/>
  <c r="G38" i="4"/>
  <c r="G47" i="4"/>
  <c r="S53" i="3"/>
  <c r="BD53" i="3" s="1"/>
  <c r="E61" i="4"/>
  <c r="F60" i="4"/>
  <c r="G30" i="4"/>
  <c r="G65" i="4"/>
  <c r="G9" i="4"/>
  <c r="G66" i="4"/>
  <c r="D60" i="4"/>
  <c r="G29" i="4"/>
  <c r="E60" i="4"/>
  <c r="G39" i="4"/>
  <c r="G10" i="4"/>
  <c r="G19" i="4"/>
  <c r="E59" i="4"/>
  <c r="F59" i="4"/>
  <c r="G64" i="4"/>
  <c r="G8" i="4"/>
  <c r="D59" i="4"/>
  <c r="G17" i="4"/>
  <c r="BU53" i="3"/>
  <c r="S28" i="4"/>
  <c r="AV53" i="3"/>
  <c r="AB53" i="3"/>
  <c r="G63" i="4" l="1"/>
  <c r="G61" i="4"/>
  <c r="T28" i="4"/>
  <c r="AS53" i="3"/>
  <c r="G62" i="4"/>
  <c r="G59" i="4"/>
  <c r="G60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<sst xmlns="http://schemas.openxmlformats.org/spreadsheetml/2006/main" count="1086" uniqueCount="450">
  <si>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</si>
  <si>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</si>
  <si>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</si>
  <si>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</si>
  <si>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</si>
  <si>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</si>
  <si>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</si>
  <si>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</si>
  <si>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</si>
  <si>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</si>
  <si>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</si>
  <si>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</si>
  <si>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</si>
  <si>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</si>
  <si>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</si>
  <si>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</si>
  <si>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</si>
  <si>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</si>
  <si>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</si>
  <si>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</si>
  <si>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</si>
  <si>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</si>
  <si>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</si>
  <si>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</si>
  <si>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</si>
  <si>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</si>
  <si>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</si>
  <si>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</si>
  <si>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</si>
  <si>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</si>
  <si>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</si>
  <si>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</si>
  <si>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</si>
  <si>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</si>
  <si>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</si>
  <si>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</si>
  <si>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</si>
  <si>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</si>
  <si>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</si>
  <si>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</si>
  <si>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</si>
  <si>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</si>
  <si>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</si>
  <si>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</si>
  <si>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</si>
  <si>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</si>
  <si>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</si>
  <si>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</si>
  <si>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</si>
  <si>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</si>
  <si>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</si>
  <si>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</si>
  <si>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</si>
  <si>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</si>
  <si>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</si>
  <si>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</si>
  <si>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</si>
  <si>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</si>
  <si>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</si>
  <si>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</si>
  <si>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</si>
  <si>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</si>
  <si>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</si>
  <si>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</si>
  <si>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</si>
  <si>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</si>
  <si>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</si>
  <si>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</si>
  <si>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</si>
  <si>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</si>
  <si>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</si>
  <si>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</si>
  <si>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</si>
  <si>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</si>
  <si>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</si>
  <si>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</si>
  <si>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</si>
  <si>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</si>
  <si>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</si>
  <si>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</si>
  <si>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</si>
  <si>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</si>
  <si>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</si>
  <si>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</si>
  <si>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</si>
  <si>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</si>
  <si>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</si>
  <si>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</si>
  <si>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</si>
  <si>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</si>
  <si>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</si>
  <si>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</si>
  <si>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</si>
  <si>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</si>
  <si>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</si>
  <si>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</si>
  <si>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</si>
  <si>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</si>
  <si>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</si>
  <si>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</si>
  <si>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</si>
  <si>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</si>
  <si>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</si>
  <si>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</si>
  <si>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</si>
  <si>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</si>
  <si>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</si>
  <si>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</si>
  <si>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</si>
  <si>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</si>
  <si>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</si>
  <si>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</si>
  <si>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</si>
  <si>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</si>
  <si>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</si>
  <si>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</si>
  <si>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</si>
  <si>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</si>
  <si>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</si>
  <si>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</si>
  <si>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</si>
  <si>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</si>
  <si>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</si>
  <si>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</si>
  <si>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</si>
  <si>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</si>
  <si>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</si>
  <si>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</si>
  <si>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</si>
  <si>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</si>
  <si>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</si>
  <si>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</si>
  <si>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</si>
  <si>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</si>
  <si>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</si>
  <si>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</si>
  <si>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</si>
  <si>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</si>
  <si>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</si>
  <si>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</si>
  <si>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</si>
  <si>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</si>
  <si>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</si>
  <si>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</si>
  <si>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</si>
  <si>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</si>
  <si>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</si>
  <si>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</si>
  <si>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</si>
  <si>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</si>
  <si>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</si>
  <si>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</si>
  <si>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</si>
  <si>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</si>
  <si>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</si>
  <si>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</si>
  <si>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</si>
  <si>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</si>
  <si>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</si>
  <si>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</si>
  <si>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</si>
  <si>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</si>
  <si>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</si>
  <si>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</si>
  <si>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</si>
  <si>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</si>
  <si>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</si>
  <si>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</si>
  <si>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</si>
  <si>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</si>
  <si>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</si>
  <si>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</si>
  <si>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</si>
  <si>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</si>
  <si>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</si>
  <si>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</si>
  <si>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</si>
  <si>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</si>
  <si>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</si>
  <si>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</si>
  <si>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</si>
  <si>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</si>
  <si>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</si>
  <si>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</si>
  <si>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</si>
  <si>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</si>
  <si>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</si>
  <si>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</si>
  <si>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</si>
  <si>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</si>
  <si>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</si>
  <si>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</si>
  <si>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</si>
  <si>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</si>
  <si>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</si>
  <si>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</si>
  <si>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</si>
  <si>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</si>
  <si>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</si>
  <si>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</si>
  <si>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</si>
  <si>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</si>
  <si>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</si>
  <si>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</si>
  <si>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</si>
  <si>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</si>
  <si>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</si>
  <si>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</si>
  <si>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</si>
  <si>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</si>
  <si>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</si>
  <si>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</si>
  <si>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</si>
  <si>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</si>
  <si>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</si>
  <si>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</si>
  <si>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</si>
  <si>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</si>
  <si>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</si>
  <si>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</si>
  <si>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</si>
  <si>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</si>
  <si>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</si>
  <si>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</si>
  <si>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</si>
  <si>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</si>
  <si>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</si>
  <si>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</si>
  <si>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</si>
  <si>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</si>
  <si>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</si>
  <si>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</si>
  <si>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</si>
  <si>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</si>
  <si>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</si>
  <si>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</si>
  <si>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</si>
  <si>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</si>
  <si>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</si>
  <si>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</si>
  <si>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</si>
  <si>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</si>
  <si>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</si>
  <si>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</si>
  <si>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</si>
  <si>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</si>
  <si>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</si>
  <si>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</si>
  <si>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</si>
  <si>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</si>
  <si>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</si>
  <si>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</si>
  <si>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</si>
  <si>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</si>
  <si>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</si>
  <si>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</si>
  <si>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</si>
  <si>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</si>
  <si>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</si>
  <si>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</si>
  <si>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</si>
  <si>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</si>
  <si>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</si>
  <si>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</si>
  <si>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</si>
  <si>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</si>
  <si>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</si>
  <si>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</si>
  <si>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</si>
  <si>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</si>
  <si>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</si>
  <si>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</si>
  <si>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</si>
  <si>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</si>
  <si>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</si>
  <si>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</si>
  <si>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</si>
  <si>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</si>
  <si>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</si>
  <si>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</si>
  <si>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</si>
  <si>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</si>
  <si>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</si>
  <si>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</si>
  <si>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Computing Resources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</si>
  <si>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</si>
  <si>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</si>
  <si>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</si>
  <si>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</si>
  <si>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</si>
  <si>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</si>
  <si>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</si>
  <si>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</si>
  <si>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</si>
  <si>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</si>
  <si>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</si>
  <si>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</si>
  <si>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</si>
  <si>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</si>
  <si>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</si>
  <si>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</si>
  <si>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</si>
  <si>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</si>
  <si>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</si>
  <si>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</si>
  <si>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</si>
  <si>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</si>
  <si>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</si>
  <si>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</si>
  <si>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</si>
  <si>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</si>
  <si>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</si>
  <si>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</si>
  <si>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</si>
  <si>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</si>
  <si>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</si>
  <si>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</si>
  <si>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</si>
  <si>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</si>
  <si>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</si>
  <si>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</si>
  <si>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</si>
  <si>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</si>
  <si>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</si>
  <si>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</si>
  <si>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</si>
  <si>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</si>
  <si>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</si>
  <si>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</si>
  <si>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</si>
  <si>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</si>
  <si>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t xml:space="preserve">SNOLAB / Queen's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</si>
  <si>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</si>
  <si>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</si>
  <si>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</si>
  <si>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</si>
  <si>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</si>
  <si>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</si>
  <si>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</si>
  <si>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</si>
  <si>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</si>
  <si>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</si>
  <si>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</si>
  <si>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</si>
  <si>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</si>
  <si>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</si>
  <si>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</si>
  <si>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</si>
  <si>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</si>
  <si>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</si>
  <si>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</si>
  <si>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</si>
  <si>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</si>
  <si>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</si>
  <si>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</si>
  <si>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</si>
  <si>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</si>
  <si>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</si>
  <si>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</si>
  <si>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</si>
  <si>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</si>
  <si>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</si>
  <si>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</si>
  <si>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</si>
  <si>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</si>
  <si>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</si>
  <si>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</si>
  <si>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</si>
  <si>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</si>
  <si>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</si>
  <si>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</si>
  <si>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</si>
  <si>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</si>
  <si>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</si>
  <si>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</si>
  <si>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</si>
  <si>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</si>
  <si>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</si>
  <si>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</si>
  <si>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</si>
  <si>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</si>
  <si>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</si>
  <si>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</si>
  <si>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</si>
  <si>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</si>
  <si>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</si>
  <si>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</si>
  <si>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</si>
  <si>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</si>
  <si>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</si>
  <si>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</si>
  <si>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</si>
  <si>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</si>
  <si>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</si>
  <si>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</si>
  <si>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</si>
  <si>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</si>
  <si>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</si>
  <si>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</si>
  <si>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</si>
  <si>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</si>
  <si>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</si>
  <si>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</si>
  <si>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</si>
  <si>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</si>
  <si>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</si>
  <si>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</si>
  <si>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</si>
  <si>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</si>
  <si>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</si>
  <si>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</si>
  <si>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</si>
  <si>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</si>
  <si>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</si>
  <si>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</si>
  <si>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</si>
  <si>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</si>
  <si>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</si>
  <si>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</si>
  <si>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</si>
  <si>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</si>
  <si>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</si>
  <si>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</si>
  <si>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</si>
  <si>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</si>
  <si>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</si>
  <si>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</si>
  <si>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</si>
  <si>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catherine.de.clercq@vub.ac.be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</si>
  <si>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</si>
  <si>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</si>
  <si>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</si>
  <si>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</si>
  <si>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</si>
  <si>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</si>
  <si>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</si>
  <si>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</si>
  <si>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</si>
  <si>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</si>
  <si>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</si>
  <si>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</si>
  <si>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</si>
  <si>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v 22.1, September 5, 2017</t>
  </si>
  <si>
    <t>v 23.0  to  v 22.1 Differences</t>
  </si>
  <si>
    <t>South Dakota School of Mines &amp; Technology*</t>
  </si>
  <si>
    <t>Yes</t>
  </si>
  <si>
    <t>No changes</t>
  </si>
  <si>
    <t>No change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</si>
  <si>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</si>
  <si>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v 23.1, March 21,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</si>
</sst>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9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29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70" fontId="67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4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8" fillId="9" borderId="23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66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Chart'!$J$49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Chart'!$K$48:$AF$48</c:f>
              <c:strCache>
                <c:ptCount val="22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</c:strCache>
            </c:strRef>
          </c:cat>
          <c:val>
            <c:numRef>
              <c:f>'Institutional Chart'!$K$49:$AF$49</c:f>
              <c:numCache>
                <c:formatCode>General</c:formatCode>
                <c:ptCount val="22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Chart'!$J$50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Chart'!$K$48:$AF$48</c:f>
              <c:strCache>
                <c:ptCount val="22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</c:strCache>
            </c:strRef>
          </c:cat>
          <c:val>
            <c:numRef>
              <c:f>'Institutional Chart'!$K$50:$AF$50</c:f>
              <c:numCache>
                <c:formatCode>General</c:formatCode>
                <c:ptCount val="22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23.0,</a:t>
            </a:r>
            <a:r>
              <a:rPr lang="en-US" baseline="0"/>
              <a:t> September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Chart'!$D$3:$D$50</c:f>
              <c:numCache>
                <c:formatCode>0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6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Chart'!$E$3:$E$50</c:f>
              <c:numCache>
                <c:formatCode>0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12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Chart'!$F$3:$F$50</c:f>
              <c:numCache>
                <c:formatCode>0</c:formatCode>
                <c:ptCount val="48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14</c:v>
                </c:pt>
                <c:pt idx="44">
                  <c:v>0</c:v>
                </c:pt>
                <c:pt idx="45">
                  <c:v>1</c:v>
                </c:pt>
                <c:pt idx="46">
                  <c:v>5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23.0,</a:t>
            </a:r>
            <a:r>
              <a:rPr lang="en-US" baseline="0"/>
              <a:t> September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Chart'!$D$58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Chart'!$D$59:$D$70</c:f>
              <c:numCache>
                <c:formatCode>General</c:formatCode>
                <c:ptCount val="12"/>
                <c:pt idx="0">
                  <c:v>41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Chart'!$E$58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Chart'!$E$59:$E$70</c:f>
              <c:numCache>
                <c:formatCode>General</c:formatCode>
                <c:ptCount val="12"/>
                <c:pt idx="0">
                  <c:v>28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Chart'!$F$58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Chart'!$F$59:$F$70</c:f>
              <c:numCache>
                <c:formatCode>General</c:formatCode>
                <c:ptCount val="12"/>
                <c:pt idx="0">
                  <c:v>41</c:v>
                </c:pt>
                <c:pt idx="1">
                  <c:v>45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v23.1 2018.0321.xlsx]Head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v23.1 2018.0321.xlsx]Head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v23.1 2018.0321.xlsx]Head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103334</xdr:colOff>
      <xdr:row>28</xdr:row>
      <xdr:rowOff>426356</xdr:rowOff>
    </xdr:from>
    <xdr:to>
      <xdr:col>52</xdr:col>
      <xdr:colOff>548411</xdr:colOff>
      <xdr:row>50</xdr:row>
      <xdr:rowOff>355436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38</xdr:row>
      <xdr:rowOff>0</xdr:rowOff>
    </xdr:from>
    <xdr:to>
      <xdr:col>11</xdr:col>
      <xdr:colOff>762000</xdr:colOff>
      <xdr:row>41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67</xdr:row>
      <xdr:rowOff>457200</xdr:rowOff>
    </xdr:from>
    <xdr:to>
      <xdr:col>7</xdr:col>
      <xdr:colOff>762000</xdr:colOff>
      <xdr:row>69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9525</xdr:rowOff>
    </xdr:from>
    <xdr:to>
      <xdr:col>7</xdr:col>
      <xdr:colOff>419842</xdr:colOff>
      <xdr:row>65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781050</xdr:colOff>
      <xdr:row>59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58</xdr:row>
      <xdr:rowOff>38100</xdr:rowOff>
    </xdr:from>
    <xdr:to>
      <xdr:col>7</xdr:col>
      <xdr:colOff>781050</xdr:colOff>
      <xdr:row>58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781050</xdr:colOff>
      <xdr:row>61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9525</xdr:rowOff>
    </xdr:from>
    <xdr:to>
      <xdr:col>7</xdr:col>
      <xdr:colOff>419842</xdr:colOff>
      <xdr:row>61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0</xdr:rowOff>
    </xdr:from>
    <xdr:to>
      <xdr:col>7</xdr:col>
      <xdr:colOff>419842</xdr:colOff>
      <xdr:row>67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69</xdr:row>
      <xdr:rowOff>19050</xdr:rowOff>
    </xdr:from>
    <xdr:to>
      <xdr:col>7</xdr:col>
      <xdr:colOff>435428</xdr:colOff>
      <xdr:row>69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61</xdr:row>
      <xdr:rowOff>457200</xdr:rowOff>
    </xdr:from>
    <xdr:to>
      <xdr:col>7</xdr:col>
      <xdr:colOff>752475</xdr:colOff>
      <xdr:row>63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63</xdr:row>
      <xdr:rowOff>466725</xdr:rowOff>
    </xdr:from>
    <xdr:to>
      <xdr:col>7</xdr:col>
      <xdr:colOff>609600</xdr:colOff>
      <xdr:row>64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66</xdr:row>
      <xdr:rowOff>0</xdr:rowOff>
    </xdr:from>
    <xdr:to>
      <xdr:col>7</xdr:col>
      <xdr:colOff>419842</xdr:colOff>
      <xdr:row>66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57</xdr:row>
      <xdr:rowOff>27214</xdr:rowOff>
    </xdr:from>
    <xdr:to>
      <xdr:col>25</xdr:col>
      <xdr:colOff>200025</xdr:colOff>
      <xdr:row>77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62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63</xdr:row>
      <xdr:rowOff>15875</xdr:rowOff>
    </xdr:from>
    <xdr:to>
      <xdr:col>7</xdr:col>
      <xdr:colOff>818886</xdr:colOff>
      <xdr:row>64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0.87338</cdr:x>
      <cdr:y>0.2981</cdr:y>
    </cdr:from>
    <cdr:to>
      <cdr:x>0.99551</cdr:x>
      <cdr:y>0.39475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4432" y="2931814"/>
          <a:ext cx="1464706" cy="95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48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0.14299</cdr:x>
      <cdr:y>0.11496</cdr:y>
    </cdr:from>
    <cdr:to>
      <cdr:x>0.22707</cdr:x>
      <cdr:y>0.19893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883" y="1130634"/>
          <a:ext cx="1008372" cy="82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0.08678</cdr:x>
      <cdr:y>0.14048</cdr:y>
    </cdr:from>
    <cdr:to>
      <cdr:x>0.15373</cdr:x>
      <cdr:y>0.18927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0756" y="1381626"/>
          <a:ext cx="802932" cy="479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0.1778</cdr:x>
      <cdr:y>0.11496</cdr:y>
    </cdr:from>
    <cdr:to>
      <cdr:x>0.28317</cdr:x>
      <cdr:y>0.18014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2359" y="1130634"/>
          <a:ext cx="1263703" cy="64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0.2544</cdr:x>
      <cdr:y>0.11496</cdr:y>
    </cdr:from>
    <cdr:to>
      <cdr:x>0.33679</cdr:x>
      <cdr:y>0.19893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1023" y="1130634"/>
          <a:ext cx="988104" cy="82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0.24687</cdr:x>
      <cdr:y>0.211</cdr:y>
    </cdr:from>
    <cdr:to>
      <cdr:x>0.3277</cdr:x>
      <cdr:y>0.26922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0707" y="2075195"/>
          <a:ext cx="969395" cy="572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0.31546</cdr:x>
      <cdr:y>0.11496</cdr:y>
    </cdr:from>
    <cdr:to>
      <cdr:x>0.42083</cdr:x>
      <cdr:y>0.19894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3316" y="1130634"/>
          <a:ext cx="1263703" cy="825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0.42379</cdr:x>
      <cdr:y>0.10648</cdr:y>
    </cdr:from>
    <cdr:to>
      <cdr:x>0.51157</cdr:x>
      <cdr:y>0.20457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2531" y="1047193"/>
          <a:ext cx="1052746" cy="964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0.40555</cdr:x>
      <cdr:y>0.20252</cdr:y>
    </cdr:from>
    <cdr:to>
      <cdr:x>0.5117</cdr:x>
      <cdr:y>0.24625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3769" y="1991754"/>
          <a:ext cx="1273058" cy="430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0.50255</cdr:x>
      <cdr:y>0.20252</cdr:y>
    </cdr:from>
    <cdr:to>
      <cdr:x>0.6026</cdr:x>
      <cdr:y>0.23838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7091" y="1991754"/>
          <a:ext cx="1199900" cy="352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0.58034</cdr:x>
      <cdr:y>0.20252</cdr:y>
    </cdr:from>
    <cdr:to>
      <cdr:x>0.63654</cdr:x>
      <cdr:y>0.23728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0027" y="1991754"/>
          <a:ext cx="674007" cy="341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0.57364</cdr:x>
      <cdr:y>0.12474</cdr:y>
    </cdr:from>
    <cdr:to>
      <cdr:x>0.6408</cdr:x>
      <cdr:y>0.16513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9663" y="1226781"/>
          <a:ext cx="805451" cy="397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0.62501</cdr:x>
      <cdr:y>0.10648</cdr:y>
    </cdr:from>
    <cdr:to>
      <cdr:x>0.69217</cdr:x>
      <cdr:y>0.19619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95754" y="1047193"/>
          <a:ext cx="805450" cy="882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0.67713</cdr:x>
      <cdr:y>0.11257</cdr:y>
    </cdr:from>
    <cdr:to>
      <cdr:x>0.73526</cdr:x>
      <cdr:y>0.16567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0830" y="1107088"/>
          <a:ext cx="697153" cy="522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0.72076</cdr:x>
      <cdr:y>0.11224</cdr:y>
    </cdr:from>
    <cdr:to>
      <cdr:x>0.78388</cdr:x>
      <cdr:y>0.16782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44084" y="1103843"/>
          <a:ext cx="756999" cy="546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0.76256</cdr:x>
      <cdr:y>0.20962</cdr:y>
    </cdr:from>
    <cdr:to>
      <cdr:x>0.8276</cdr:x>
      <cdr:y>0.2396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145392" y="2061583"/>
          <a:ext cx="780025" cy="294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0.76035</cdr:x>
      <cdr:y>0.12916</cdr:y>
    </cdr:from>
    <cdr:to>
      <cdr:x>0.82347</cdr:x>
      <cdr:y>0.17212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9118941" y="1270316"/>
          <a:ext cx="756999" cy="422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0.7988</cdr:x>
      <cdr:y>0.11055</cdr:y>
    </cdr:from>
    <cdr:to>
      <cdr:x>0.88201</cdr:x>
      <cdr:y>0.16613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9580019" y="1087222"/>
          <a:ext cx="997938" cy="546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0.84494</cdr:x>
      <cdr:y>0.14314</cdr:y>
    </cdr:from>
    <cdr:to>
      <cdr:x>0.92815</cdr:x>
      <cdr:y>0.19872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0133343" y="1407799"/>
          <a:ext cx="997938" cy="546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0.85291</cdr:x>
      <cdr:y>0.19145</cdr:y>
    </cdr:from>
    <cdr:to>
      <cdr:x>0.91795</cdr:x>
      <cdr:y>0.22225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0229004" y="1882891"/>
          <a:ext cx="780025" cy="302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0.89444</cdr:x>
      <cdr:y>0.13242</cdr:y>
    </cdr:from>
    <cdr:to>
      <cdr:x>0.96369</cdr:x>
      <cdr:y>0.16658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0727063" y="1302355"/>
          <a:ext cx="830516" cy="335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0.89638</cdr:x>
      <cdr:y>0.1981</cdr:y>
    </cdr:from>
    <cdr:to>
      <cdr:x>0.96142</cdr:x>
      <cdr:y>0.22617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0750340" y="1948352"/>
          <a:ext cx="780025" cy="276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48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48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24 inst.</a:t>
          </a:r>
        </a:p>
      </cdr:txBody>
    </cdr:sp>
  </cdr:relSizeAnchor>
  <cdr:relSizeAnchor xmlns:cdr="http://schemas.openxmlformats.org/drawingml/2006/chartDrawing">
    <cdr:from>
      <cdr:x>0.16959</cdr:x>
      <cdr:y>0.36346</cdr:y>
    </cdr:from>
    <cdr:to>
      <cdr:x>0.20865</cdr:x>
      <cdr:y>0.41038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5369" y="3368111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0.73346</cdr:y>
    </cdr:from>
    <cdr:to>
      <cdr:x>0.28234</cdr:x>
      <cdr:y>0.78038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939" y="679688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X64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D1" sqref="D1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58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10.453125" style="426" hidden="1" customWidth="1" outlineLevel="1"/>
    <col min="24" max="24" width="2.1796875" hidden="1" customWidth="1" outlineLevel="1" collapsed="1"/>
    <col min="25" max="25" width="11.7265625" style="67" hidden="1" customWidth="1" outlineLevel="3"/>
    <col min="26" max="26" width="49.54296875" style="67" hidden="1" customWidth="1" outlineLevel="3" collapsed="1"/>
    <col min="27" max="27" width="17.26953125" style="67" hidden="1" customWidth="1" outlineLevel="3"/>
    <col min="28" max="31" width="5.54296875" style="178" hidden="1" customWidth="1" outlineLevel="2"/>
    <col min="32" max="32" width="0.7265625" style="178" hidden="1" customWidth="1" outlineLevel="2"/>
    <col min="33" max="33" width="6" style="67" hidden="1" customWidth="1" outlineLevel="2"/>
    <col min="34" max="34" width="7.54296875" style="67" hidden="1" customWidth="1" outlineLevel="2"/>
    <col min="35" max="35" width="7.81640625" style="67" hidden="1" customWidth="1" outlineLevel="2"/>
    <col min="36" max="36" width="7.54296875" style="67" hidden="1" customWidth="1" outlineLevel="2"/>
    <col min="37" max="38" width="7.1796875" style="67" hidden="1" customWidth="1" outlineLevel="2"/>
    <col min="39" max="39" width="7.81640625" style="67" hidden="1" customWidth="1" outlineLevel="2"/>
    <col min="40" max="40" width="0.81640625" style="67" hidden="1" customWidth="1" outlineLevel="2"/>
    <col min="41" max="41" width="1.26953125" hidden="1" customWidth="1" outlineLevel="1"/>
    <col min="42" max="42" width="11.7265625" style="67" hidden="1" customWidth="1" outlineLevel="3"/>
    <col min="43" max="43" width="50.453125" style="67" hidden="1" customWidth="1" outlineLevel="3" collapsed="1"/>
    <col min="44" max="44" width="17.7265625" style="67" hidden="1" customWidth="1" outlineLevel="3"/>
    <col min="45" max="48" width="4.81640625" style="178" hidden="1" customWidth="1" outlineLevel="2"/>
    <col min="49" max="49" width="0.7265625" style="178" hidden="1" customWidth="1" outlineLevel="2"/>
    <col min="50" max="55" width="6.7265625" style="67" hidden="1" customWidth="1" outlineLevel="2"/>
    <col min="56" max="56" width="8" style="67" hidden="1" customWidth="1" outlineLevel="2"/>
    <col min="57" max="57" width="0.81640625" style="67" hidden="1" customWidth="1" outlineLevel="2"/>
    <col min="58" max="66" width="9.1796875" hidden="1" customWidth="1" outlineLevel="1"/>
    <col min="67" max="67" width="25.81640625" hidden="1" customWidth="1" outlineLevel="1"/>
    <col min="68" max="68" width="5.7265625" style="3" hidden="1" customWidth="1" outlineLevel="1" collapsed="1"/>
    <col min="69" max="70" width="5.7265625" style="3" hidden="1" customWidth="1" outlineLevel="1"/>
    <col min="71" max="71" width="11.453125" style="3" hidden="1" customWidth="1" outlineLevel="1"/>
    <col min="72" max="72" width="10.54296875" style="3" hidden="1" customWidth="1" outlineLevel="1"/>
    <col min="73" max="73" width="14.54296875" style="3" hidden="1" customWidth="1" outlineLevel="1"/>
    <col min="74" max="74" width="13.453125" hidden="1" customWidth="1" outlineLevel="1"/>
    <col min="75" max="75" width="29" hidden="1" customWidth="1" outlineLevel="1"/>
    <col min="76" max="76" width="8.7265625" collapsed="1"/>
  </cols>
  <sheetData>
    <row r="1" spans="1:75" ht="22.5" customHeight="1" thickBot="1" x14ac:dyDescent="0.4">
      <c r="C1" s="332"/>
      <c r="D1" s="333" t="s">
        <v>449</v>
      </c>
      <c r="E1" s="468"/>
      <c r="F1" s="468"/>
      <c r="G1" s="334"/>
      <c r="H1" s="484" t="s">
        <v>114</v>
      </c>
      <c r="I1" s="485"/>
      <c r="J1" s="485"/>
      <c r="K1" s="486"/>
      <c r="L1" s="20"/>
      <c r="M1" s="487" t="s">
        <v>127</v>
      </c>
      <c r="N1" s="487"/>
      <c r="O1" s="487"/>
      <c r="P1" s="487"/>
      <c r="Q1" s="487"/>
      <c r="R1" s="487"/>
      <c r="S1" s="487"/>
      <c r="T1" s="21"/>
      <c r="U1" s="36"/>
      <c r="V1" s="36"/>
      <c r="W1" s="424"/>
      <c r="Y1" s="187"/>
      <c r="Z1" s="188" t="s">
        <v>442</v>
      </c>
      <c r="AA1" s="187"/>
      <c r="AB1" s="494" t="s">
        <v>114</v>
      </c>
      <c r="AC1" s="495"/>
      <c r="AD1" s="495"/>
      <c r="AE1" s="496"/>
      <c r="AF1" s="195"/>
      <c r="AG1" s="493" t="str">
        <f>Z1</f>
        <v>v 22.1, September 5, 2017</v>
      </c>
      <c r="AH1" s="493"/>
      <c r="AI1" s="493"/>
      <c r="AJ1" s="493"/>
      <c r="AK1" s="493"/>
      <c r="AL1" s="493"/>
      <c r="AM1" s="493"/>
      <c r="AN1" s="197"/>
      <c r="AP1" s="68"/>
      <c r="AQ1" s="69" t="s">
        <v>443</v>
      </c>
      <c r="AR1" s="68"/>
      <c r="AS1" s="488" t="s">
        <v>114</v>
      </c>
      <c r="AT1" s="489"/>
      <c r="AU1" s="489"/>
      <c r="AV1" s="490"/>
      <c r="AW1" s="190"/>
      <c r="AX1" s="491" t="str">
        <f>AQ1</f>
        <v>v 23.0  to  v 22.1 Differences</v>
      </c>
      <c r="AY1" s="491"/>
      <c r="AZ1" s="491"/>
      <c r="BA1" s="491"/>
      <c r="BB1" s="491"/>
      <c r="BC1" s="491"/>
      <c r="BD1" s="491"/>
      <c r="BE1" s="202"/>
      <c r="BO1" s="28"/>
      <c r="BP1" s="475"/>
      <c r="BQ1" s="476"/>
      <c r="BR1" s="476"/>
      <c r="BS1" s="477"/>
      <c r="BT1" s="337"/>
      <c r="BU1"/>
      <c r="BW1" s="28"/>
    </row>
    <row r="2" spans="1:75" ht="76.5" customHeight="1" collapsed="1" thickBot="1" x14ac:dyDescent="0.4">
      <c r="A2" s="49" t="s">
        <v>172</v>
      </c>
      <c r="B2" s="459" t="s">
        <v>125</v>
      </c>
      <c r="C2" s="29" t="s">
        <v>21</v>
      </c>
      <c r="D2" s="40" t="s">
        <v>34</v>
      </c>
      <c r="E2" s="40" t="s">
        <v>338</v>
      </c>
      <c r="F2" s="40" t="s">
        <v>393</v>
      </c>
      <c r="G2" s="29" t="s">
        <v>34</v>
      </c>
      <c r="H2" s="33" t="s">
        <v>112</v>
      </c>
      <c r="I2" s="35" t="s">
        <v>5</v>
      </c>
      <c r="J2" s="258" t="s">
        <v>205</v>
      </c>
      <c r="K2" s="34" t="s">
        <v>250</v>
      </c>
      <c r="L2" s="22"/>
      <c r="M2" s="42" t="s">
        <v>102</v>
      </c>
      <c r="N2" s="43" t="s">
        <v>103</v>
      </c>
      <c r="O2" s="43" t="s">
        <v>104</v>
      </c>
      <c r="P2" s="43" t="s">
        <v>289</v>
      </c>
      <c r="Q2" s="43" t="s">
        <v>290</v>
      </c>
      <c r="R2" s="461" t="s">
        <v>291</v>
      </c>
      <c r="S2" s="45" t="s">
        <v>2</v>
      </c>
      <c r="T2" s="23"/>
      <c r="U2" s="41" t="s">
        <v>162</v>
      </c>
      <c r="V2" s="41" t="s">
        <v>163</v>
      </c>
      <c r="W2" s="191" t="s">
        <v>284</v>
      </c>
      <c r="Y2" s="29" t="s">
        <v>21</v>
      </c>
      <c r="Z2" s="40" t="s">
        <v>111</v>
      </c>
      <c r="AA2" s="29" t="s">
        <v>34</v>
      </c>
      <c r="AB2" s="33" t="s">
        <v>17</v>
      </c>
      <c r="AC2" s="35" t="s">
        <v>5</v>
      </c>
      <c r="AD2" s="1" t="s">
        <v>126</v>
      </c>
      <c r="AE2" s="34" t="s">
        <v>113</v>
      </c>
      <c r="AF2" s="196"/>
      <c r="AG2" s="42" t="s">
        <v>102</v>
      </c>
      <c r="AH2" s="43" t="s">
        <v>103</v>
      </c>
      <c r="AI2" s="43" t="s">
        <v>104</v>
      </c>
      <c r="AJ2" s="43" t="s">
        <v>289</v>
      </c>
      <c r="AK2" s="43" t="s">
        <v>290</v>
      </c>
      <c r="AL2" s="461" t="s">
        <v>291</v>
      </c>
      <c r="AM2" s="45" t="s">
        <v>2</v>
      </c>
      <c r="AN2" s="198"/>
      <c r="AP2" s="29" t="s">
        <v>21</v>
      </c>
      <c r="AQ2" s="40" t="s">
        <v>111</v>
      </c>
      <c r="AR2" s="29" t="s">
        <v>34</v>
      </c>
      <c r="AS2" s="33" t="s">
        <v>17</v>
      </c>
      <c r="AT2" s="35" t="s">
        <v>5</v>
      </c>
      <c r="AU2" s="1" t="s">
        <v>126</v>
      </c>
      <c r="AV2" s="34" t="s">
        <v>113</v>
      </c>
      <c r="AW2" s="200"/>
      <c r="AX2" s="42" t="s">
        <v>102</v>
      </c>
      <c r="AY2" s="43" t="s">
        <v>103</v>
      </c>
      <c r="AZ2" s="43" t="s">
        <v>104</v>
      </c>
      <c r="BA2" s="43" t="s">
        <v>289</v>
      </c>
      <c r="BB2" s="43" t="s">
        <v>290</v>
      </c>
      <c r="BC2" s="461" t="s">
        <v>291</v>
      </c>
      <c r="BD2" s="45" t="s">
        <v>2</v>
      </c>
      <c r="BE2" s="203"/>
      <c r="BO2" s="29" t="s">
        <v>34</v>
      </c>
      <c r="BP2" s="33" t="s">
        <v>17</v>
      </c>
      <c r="BQ2" s="35" t="s">
        <v>5</v>
      </c>
      <c r="BR2" s="258" t="s">
        <v>205</v>
      </c>
      <c r="BS2" s="413" t="s">
        <v>228</v>
      </c>
      <c r="BT2" s="413" t="s">
        <v>229</v>
      </c>
      <c r="BU2" s="414" t="s">
        <v>238</v>
      </c>
      <c r="BV2" s="415" t="s">
        <v>227</v>
      </c>
      <c r="BW2" s="402" t="s">
        <v>161</v>
      </c>
    </row>
    <row r="3" spans="1:75" ht="18.75" customHeight="1" outlineLevel="1" thickTop="1" thickBot="1" x14ac:dyDescent="0.4">
      <c r="A3" s="183"/>
      <c r="C3" s="47" t="s">
        <v>22</v>
      </c>
      <c r="D3" s="253" t="s">
        <v>387</v>
      </c>
      <c r="E3" s="253" t="s">
        <v>339</v>
      </c>
      <c r="F3" s="472" t="s">
        <v>394</v>
      </c>
      <c r="G3" s="54" t="s">
        <v>35</v>
      </c>
      <c r="H3" s="184">
        <f t="shared" ref="H3:H25" si="0">I3+J3</f>
        <v>3</v>
      </c>
      <c r="I3" s="209">
        <v>2</v>
      </c>
      <c r="J3" s="2">
        <v>1</v>
      </c>
      <c r="K3" s="210">
        <v>1</v>
      </c>
      <c r="L3" s="55"/>
      <c r="M3" s="207">
        <v>0.35</v>
      </c>
      <c r="N3" s="208">
        <v>0.2</v>
      </c>
      <c r="O3" s="208">
        <v>0.05</v>
      </c>
      <c r="P3" s="208"/>
      <c r="Q3" s="208">
        <v>0.4</v>
      </c>
      <c r="R3" s="208">
        <v>0.65</v>
      </c>
      <c r="S3" s="220">
        <f>SUM(M3:R3)</f>
        <v>1.65</v>
      </c>
      <c r="T3" s="56"/>
      <c r="U3" s="26" t="s">
        <v>445</v>
      </c>
      <c r="V3" s="26" t="s">
        <v>445</v>
      </c>
      <c r="W3" s="420"/>
      <c r="Y3" s="47" t="s">
        <v>22</v>
      </c>
      <c r="Z3" s="249" t="s">
        <v>173</v>
      </c>
      <c r="AA3" s="54" t="s">
        <v>35</v>
      </c>
      <c r="AB3" s="184">
        <f t="shared" ref="AB3:AB13" si="1">AC3+AD3</f>
        <v>3</v>
      </c>
      <c r="AC3" s="209">
        <v>2</v>
      </c>
      <c r="AD3" s="2">
        <v>1</v>
      </c>
      <c r="AE3" s="210">
        <v>1</v>
      </c>
      <c r="AF3" s="55"/>
      <c r="AG3" s="207">
        <v>0.35</v>
      </c>
      <c r="AH3" s="208"/>
      <c r="AI3" s="208"/>
      <c r="AJ3" s="208"/>
      <c r="AK3" s="208">
        <v>0.35</v>
      </c>
      <c r="AL3" s="208">
        <v>0.65</v>
      </c>
      <c r="AM3" s="220">
        <f>SUM(AG3:AL3)</f>
        <v>1.35</v>
      </c>
      <c r="AN3" s="199"/>
      <c r="AP3" s="47" t="s">
        <v>22</v>
      </c>
      <c r="AQ3" s="53" t="s">
        <v>128</v>
      </c>
      <c r="AR3" s="54" t="s">
        <v>35</v>
      </c>
      <c r="AS3" s="184">
        <f t="shared" ref="AS3:AS36" si="2">H3-AB3</f>
        <v>0</v>
      </c>
      <c r="AT3" s="209">
        <f t="shared" ref="AT3:AT36" si="3">I3-AC3</f>
        <v>0</v>
      </c>
      <c r="AU3" s="2">
        <f t="shared" ref="AU3:AU36" si="4">J3-AD3</f>
        <v>0</v>
      </c>
      <c r="AV3" s="210">
        <f t="shared" ref="AV3:AV36" si="5">K3-AE3</f>
        <v>0</v>
      </c>
      <c r="AW3" s="241"/>
      <c r="AX3" s="207">
        <f t="shared" ref="AX3:AX36" si="6">M3-AG3</f>
        <v>0</v>
      </c>
      <c r="AY3" s="208">
        <f t="shared" ref="AY3:AY36" si="7">N3-AH3</f>
        <v>0.2</v>
      </c>
      <c r="AZ3" s="208">
        <f t="shared" ref="AZ3:AZ36" si="8">O3-AI3</f>
        <v>0.05</v>
      </c>
      <c r="BA3" s="208">
        <f t="shared" ref="BA3:BA36" si="9">P3-AJ3</f>
        <v>0</v>
      </c>
      <c r="BB3" s="185">
        <f t="shared" ref="BB3:BC36" si="10">Q3-AK3</f>
        <v>5.0000000000000044E-2</v>
      </c>
      <c r="BC3" s="185">
        <f t="shared" si="10"/>
        <v>0</v>
      </c>
      <c r="BD3" s="220">
        <f t="shared" ref="BD3:BD16" si="11">S3-AM3</f>
        <v>0.29999999999999982</v>
      </c>
      <c r="BE3" s="204"/>
      <c r="BO3" s="344" t="s">
        <v>35</v>
      </c>
      <c r="BP3" s="362">
        <f t="shared" ref="BP3:BP15" si="12">BQ3+BR3</f>
        <v>2</v>
      </c>
      <c r="BQ3" s="363">
        <v>1</v>
      </c>
      <c r="BR3" s="364">
        <v>1</v>
      </c>
      <c r="BS3" s="365">
        <v>2</v>
      </c>
      <c r="BT3" s="365">
        <v>3</v>
      </c>
      <c r="BU3" s="366">
        <f t="shared" ref="BU3:BU35" si="13">K3-BS3</f>
        <v>-1</v>
      </c>
      <c r="BV3" s="39"/>
      <c r="BW3" s="406" t="s">
        <v>231</v>
      </c>
    </row>
    <row r="4" spans="1:75" ht="18.75" customHeight="1" outlineLevel="1" thickTop="1" thickBot="1" x14ac:dyDescent="0.4">
      <c r="A4" s="183"/>
      <c r="C4" s="47" t="s">
        <v>22</v>
      </c>
      <c r="D4" s="253" t="s">
        <v>441</v>
      </c>
      <c r="E4" s="253" t="s">
        <v>340</v>
      </c>
      <c r="F4" s="472" t="s">
        <v>395</v>
      </c>
      <c r="G4" s="54" t="s">
        <v>36</v>
      </c>
      <c r="H4" s="184">
        <f t="shared" si="0"/>
        <v>1</v>
      </c>
      <c r="I4" s="209">
        <v>1</v>
      </c>
      <c r="J4" s="2">
        <v>0</v>
      </c>
      <c r="K4" s="210">
        <v>0</v>
      </c>
      <c r="L4" s="55"/>
      <c r="M4" s="207"/>
      <c r="N4" s="208">
        <v>0.25</v>
      </c>
      <c r="O4" s="208"/>
      <c r="P4" s="208"/>
      <c r="Q4" s="208">
        <v>0.2</v>
      </c>
      <c r="R4" s="208"/>
      <c r="S4" s="220">
        <f t="shared" ref="S4:S26" si="14">SUM(M4:R4)</f>
        <v>0.45</v>
      </c>
      <c r="T4" s="56"/>
      <c r="U4" s="26"/>
      <c r="V4" s="26"/>
      <c r="W4" s="420"/>
      <c r="Y4" s="47" t="s">
        <v>22</v>
      </c>
      <c r="Z4" s="249" t="s">
        <v>174</v>
      </c>
      <c r="AA4" s="54" t="s">
        <v>36</v>
      </c>
      <c r="AB4" s="184">
        <f t="shared" si="1"/>
        <v>1</v>
      </c>
      <c r="AC4" s="209">
        <v>1</v>
      </c>
      <c r="AD4" s="2">
        <v>0</v>
      </c>
      <c r="AE4" s="210">
        <v>0</v>
      </c>
      <c r="AF4" s="55"/>
      <c r="AG4" s="207"/>
      <c r="AH4" s="208">
        <v>0.25</v>
      </c>
      <c r="AI4" s="208"/>
      <c r="AJ4" s="208"/>
      <c r="AK4" s="208">
        <v>0.2</v>
      </c>
      <c r="AL4" s="208"/>
      <c r="AM4" s="220">
        <f t="shared" ref="AM4:AM16" si="15">SUM(AG4:AL4)</f>
        <v>0.45</v>
      </c>
      <c r="AN4" s="199"/>
      <c r="AP4" s="47" t="s">
        <v>22</v>
      </c>
      <c r="AQ4" s="53" t="s">
        <v>129</v>
      </c>
      <c r="AR4" s="54" t="s">
        <v>36</v>
      </c>
      <c r="AS4" s="184">
        <f t="shared" si="2"/>
        <v>0</v>
      </c>
      <c r="AT4" s="209">
        <f t="shared" si="3"/>
        <v>0</v>
      </c>
      <c r="AU4" s="2">
        <f t="shared" si="4"/>
        <v>0</v>
      </c>
      <c r="AV4" s="210">
        <f t="shared" si="5"/>
        <v>0</v>
      </c>
      <c r="AW4" s="241"/>
      <c r="AX4" s="207">
        <f t="shared" si="6"/>
        <v>0</v>
      </c>
      <c r="AY4" s="208">
        <f t="shared" si="7"/>
        <v>0</v>
      </c>
      <c r="AZ4" s="208">
        <f t="shared" si="8"/>
        <v>0</v>
      </c>
      <c r="BA4" s="208">
        <f t="shared" si="9"/>
        <v>0</v>
      </c>
      <c r="BB4" s="185">
        <f t="shared" si="10"/>
        <v>0</v>
      </c>
      <c r="BC4" s="185">
        <f t="shared" si="10"/>
        <v>0</v>
      </c>
      <c r="BD4" s="220">
        <f t="shared" si="11"/>
        <v>0</v>
      </c>
      <c r="BE4" s="204"/>
      <c r="BO4" s="350" t="s">
        <v>36</v>
      </c>
      <c r="BP4" s="367">
        <f t="shared" si="12"/>
        <v>1</v>
      </c>
      <c r="BQ4" s="368">
        <v>1</v>
      </c>
      <c r="BR4" s="369">
        <v>0</v>
      </c>
      <c r="BS4" s="370">
        <v>0</v>
      </c>
      <c r="BT4" s="370">
        <v>0</v>
      </c>
      <c r="BU4" s="371">
        <f t="shared" si="13"/>
        <v>0</v>
      </c>
      <c r="BV4" s="39"/>
      <c r="BW4" s="404"/>
    </row>
    <row r="5" spans="1:75" ht="18.75" customHeight="1" outlineLevel="1" thickTop="1" thickBot="1" x14ac:dyDescent="0.4">
      <c r="A5" s="183"/>
      <c r="C5" s="47" t="s">
        <v>22</v>
      </c>
      <c r="D5" s="53" t="s">
        <v>295</v>
      </c>
      <c r="E5" s="253" t="s">
        <v>341</v>
      </c>
      <c r="F5" s="472" t="s">
        <v>396</v>
      </c>
      <c r="G5" s="54" t="s">
        <v>37</v>
      </c>
      <c r="H5" s="184">
        <f t="shared" ref="H5" si="16">I5+J5</f>
        <v>1</v>
      </c>
      <c r="I5" s="209">
        <v>1</v>
      </c>
      <c r="J5" s="2">
        <v>0</v>
      </c>
      <c r="K5" s="210">
        <v>0</v>
      </c>
      <c r="L5" s="55"/>
      <c r="M5" s="207"/>
      <c r="N5" s="208">
        <v>1.4999999999999999E-2</v>
      </c>
      <c r="O5" s="208"/>
      <c r="P5" s="208"/>
      <c r="Q5" s="208"/>
      <c r="R5" s="208"/>
      <c r="S5" s="220">
        <f t="shared" si="14"/>
        <v>1.4999999999999999E-2</v>
      </c>
      <c r="T5" s="56"/>
      <c r="U5" s="26" t="s">
        <v>445</v>
      </c>
      <c r="V5" s="26"/>
      <c r="W5" s="420"/>
      <c r="Y5" s="47" t="s">
        <v>22</v>
      </c>
      <c r="Z5" s="249" t="s">
        <v>130</v>
      </c>
      <c r="AA5" s="54" t="s">
        <v>37</v>
      </c>
      <c r="AB5" s="184">
        <f t="shared" si="1"/>
        <v>1</v>
      </c>
      <c r="AC5" s="209">
        <v>1</v>
      </c>
      <c r="AD5" s="2">
        <v>0</v>
      </c>
      <c r="AE5" s="210">
        <v>0</v>
      </c>
      <c r="AF5" s="55"/>
      <c r="AG5" s="207"/>
      <c r="AH5" s="208">
        <v>1.4999999999999999E-2</v>
      </c>
      <c r="AI5" s="208"/>
      <c r="AJ5" s="208"/>
      <c r="AK5" s="208"/>
      <c r="AL5" s="208"/>
      <c r="AM5" s="220">
        <f t="shared" si="15"/>
        <v>1.4999999999999999E-2</v>
      </c>
      <c r="AN5" s="199"/>
      <c r="AP5" s="47" t="s">
        <v>22</v>
      </c>
      <c r="AQ5" s="53" t="s">
        <v>130</v>
      </c>
      <c r="AR5" s="54" t="s">
        <v>37</v>
      </c>
      <c r="AS5" s="184">
        <f t="shared" si="2"/>
        <v>0</v>
      </c>
      <c r="AT5" s="209">
        <f t="shared" si="3"/>
        <v>0</v>
      </c>
      <c r="AU5" s="2">
        <f t="shared" si="4"/>
        <v>0</v>
      </c>
      <c r="AV5" s="210">
        <f t="shared" si="5"/>
        <v>0</v>
      </c>
      <c r="AW5" s="241"/>
      <c r="AX5" s="207">
        <f t="shared" si="6"/>
        <v>0</v>
      </c>
      <c r="AY5" s="208">
        <f t="shared" si="7"/>
        <v>0</v>
      </c>
      <c r="AZ5" s="208">
        <f t="shared" si="8"/>
        <v>0</v>
      </c>
      <c r="BA5" s="208">
        <f t="shared" si="9"/>
        <v>0</v>
      </c>
      <c r="BB5" s="185">
        <f t="shared" si="10"/>
        <v>0</v>
      </c>
      <c r="BC5" s="185">
        <f t="shared" si="10"/>
        <v>0</v>
      </c>
      <c r="BD5" s="220">
        <f t="shared" si="11"/>
        <v>0</v>
      </c>
      <c r="BE5" s="204"/>
      <c r="BO5" s="350" t="s">
        <v>37</v>
      </c>
      <c r="BP5" s="367">
        <f t="shared" ref="BP5" si="17">BQ5+BR5</f>
        <v>1</v>
      </c>
      <c r="BQ5" s="368">
        <v>1</v>
      </c>
      <c r="BR5" s="369">
        <v>0</v>
      </c>
      <c r="BS5" s="370">
        <v>0</v>
      </c>
      <c r="BT5" s="370">
        <v>0</v>
      </c>
      <c r="BU5" s="371">
        <f t="shared" si="13"/>
        <v>0</v>
      </c>
      <c r="BV5" s="39"/>
      <c r="BW5" s="404"/>
    </row>
    <row r="6" spans="1:75" ht="18.75" customHeight="1" outlineLevel="1" thickTop="1" thickBot="1" x14ac:dyDescent="0.4">
      <c r="A6" s="183"/>
      <c r="C6" s="47" t="s">
        <v>22</v>
      </c>
      <c r="D6" s="435" t="s">
        <v>296</v>
      </c>
      <c r="E6" s="435" t="s">
        <v>342</v>
      </c>
      <c r="F6" s="472" t="s">
        <v>397</v>
      </c>
      <c r="G6" s="436" t="s">
        <v>276</v>
      </c>
      <c r="H6" s="184">
        <f t="shared" si="0"/>
        <v>2</v>
      </c>
      <c r="I6" s="209">
        <v>1</v>
      </c>
      <c r="J6" s="2">
        <v>1</v>
      </c>
      <c r="K6" s="210">
        <v>2</v>
      </c>
      <c r="L6" s="55"/>
      <c r="M6" s="207">
        <v>0.05</v>
      </c>
      <c r="N6" s="208">
        <v>0.5</v>
      </c>
      <c r="O6" s="208"/>
      <c r="P6" s="208"/>
      <c r="Q6" s="208">
        <v>0.55000000000000004</v>
      </c>
      <c r="R6" s="208"/>
      <c r="S6" s="220">
        <f t="shared" si="14"/>
        <v>1.1000000000000001</v>
      </c>
      <c r="T6" s="56"/>
      <c r="U6" s="26"/>
      <c r="V6" s="26"/>
      <c r="W6" s="422"/>
      <c r="Y6" s="47" t="s">
        <v>22</v>
      </c>
      <c r="Z6" s="189" t="s">
        <v>277</v>
      </c>
      <c r="AA6" s="26" t="s">
        <v>276</v>
      </c>
      <c r="AB6" s="184">
        <f t="shared" si="1"/>
        <v>2</v>
      </c>
      <c r="AC6" s="209">
        <v>1</v>
      </c>
      <c r="AD6" s="2">
        <v>1</v>
      </c>
      <c r="AE6" s="210">
        <v>2</v>
      </c>
      <c r="AF6" s="55"/>
      <c r="AG6" s="207">
        <v>0.05</v>
      </c>
      <c r="AH6" s="208">
        <v>0.5</v>
      </c>
      <c r="AI6" s="208"/>
      <c r="AJ6" s="208"/>
      <c r="AK6" s="208">
        <v>0.55000000000000004</v>
      </c>
      <c r="AL6" s="208"/>
      <c r="AM6" s="220">
        <f t="shared" si="15"/>
        <v>1.1000000000000001</v>
      </c>
      <c r="AN6" s="199"/>
      <c r="AP6" s="47" t="s">
        <v>22</v>
      </c>
      <c r="AQ6" s="189" t="s">
        <v>277</v>
      </c>
      <c r="AR6" s="26" t="s">
        <v>276</v>
      </c>
      <c r="AS6" s="184">
        <f t="shared" si="2"/>
        <v>0</v>
      </c>
      <c r="AT6" s="209">
        <f t="shared" si="3"/>
        <v>0</v>
      </c>
      <c r="AU6" s="2">
        <f t="shared" si="4"/>
        <v>0</v>
      </c>
      <c r="AV6" s="210">
        <f t="shared" si="5"/>
        <v>0</v>
      </c>
      <c r="AW6" s="241"/>
      <c r="AX6" s="207">
        <f t="shared" si="6"/>
        <v>0</v>
      </c>
      <c r="AY6" s="208">
        <f t="shared" si="7"/>
        <v>0</v>
      </c>
      <c r="AZ6" s="208">
        <f t="shared" si="8"/>
        <v>0</v>
      </c>
      <c r="BA6" s="208">
        <f t="shared" si="9"/>
        <v>0</v>
      </c>
      <c r="BB6" s="185">
        <f t="shared" si="10"/>
        <v>0</v>
      </c>
      <c r="BC6" s="185">
        <f t="shared" si="10"/>
        <v>0</v>
      </c>
      <c r="BD6" s="220">
        <f t="shared" si="11"/>
        <v>0</v>
      </c>
      <c r="BE6" s="204"/>
      <c r="BO6" s="350" t="s">
        <v>37</v>
      </c>
      <c r="BP6" s="367">
        <f t="shared" si="12"/>
        <v>1</v>
      </c>
      <c r="BQ6" s="368">
        <v>1</v>
      </c>
      <c r="BR6" s="369">
        <v>0</v>
      </c>
      <c r="BS6" s="370">
        <v>0</v>
      </c>
      <c r="BT6" s="370">
        <v>0</v>
      </c>
      <c r="BU6" s="371">
        <f t="shared" si="13"/>
        <v>2</v>
      </c>
      <c r="BV6" s="39"/>
      <c r="BW6" s="404"/>
    </row>
    <row r="7" spans="1:75" ht="18.75" customHeight="1" outlineLevel="1" thickTop="1" thickBot="1" x14ac:dyDescent="0.4">
      <c r="A7" s="183"/>
      <c r="C7" s="47" t="s">
        <v>22</v>
      </c>
      <c r="D7" s="53" t="s">
        <v>297</v>
      </c>
      <c r="E7" s="253" t="s">
        <v>343</v>
      </c>
      <c r="F7" s="472" t="s">
        <v>398</v>
      </c>
      <c r="G7" s="54" t="s">
        <v>38</v>
      </c>
      <c r="H7" s="184">
        <f t="shared" si="0"/>
        <v>1</v>
      </c>
      <c r="I7" s="209">
        <v>1</v>
      </c>
      <c r="J7" s="2">
        <v>0</v>
      </c>
      <c r="K7" s="210">
        <v>2</v>
      </c>
      <c r="L7" s="55"/>
      <c r="M7" s="207"/>
      <c r="N7" s="208">
        <v>0.25</v>
      </c>
      <c r="O7" s="208"/>
      <c r="P7" s="208"/>
      <c r="Q7" s="208"/>
      <c r="R7" s="208"/>
      <c r="S7" s="220">
        <f t="shared" si="14"/>
        <v>0.25</v>
      </c>
      <c r="T7" s="56"/>
      <c r="U7" s="26"/>
      <c r="V7" s="26"/>
      <c r="W7" s="420"/>
      <c r="Y7" s="47" t="s">
        <v>22</v>
      </c>
      <c r="Z7" s="249" t="s">
        <v>175</v>
      </c>
      <c r="AA7" s="54" t="s">
        <v>38</v>
      </c>
      <c r="AB7" s="184">
        <f t="shared" si="1"/>
        <v>1</v>
      </c>
      <c r="AC7" s="209">
        <v>1</v>
      </c>
      <c r="AD7" s="2">
        <v>0</v>
      </c>
      <c r="AE7" s="210">
        <v>2</v>
      </c>
      <c r="AF7" s="55"/>
      <c r="AG7" s="207"/>
      <c r="AH7" s="208">
        <v>0.25</v>
      </c>
      <c r="AI7" s="208"/>
      <c r="AJ7" s="208"/>
      <c r="AK7" s="208"/>
      <c r="AL7" s="208"/>
      <c r="AM7" s="220">
        <f t="shared" si="15"/>
        <v>0.25</v>
      </c>
      <c r="AN7" s="199"/>
      <c r="AP7" s="47" t="s">
        <v>22</v>
      </c>
      <c r="AQ7" s="53" t="s">
        <v>131</v>
      </c>
      <c r="AR7" s="54" t="s">
        <v>38</v>
      </c>
      <c r="AS7" s="184">
        <f t="shared" si="2"/>
        <v>0</v>
      </c>
      <c r="AT7" s="209">
        <f t="shared" si="3"/>
        <v>0</v>
      </c>
      <c r="AU7" s="2">
        <f t="shared" si="4"/>
        <v>0</v>
      </c>
      <c r="AV7" s="210">
        <f t="shared" si="5"/>
        <v>0</v>
      </c>
      <c r="AW7" s="241"/>
      <c r="AX7" s="207">
        <f t="shared" si="6"/>
        <v>0</v>
      </c>
      <c r="AY7" s="208">
        <f t="shared" si="7"/>
        <v>0</v>
      </c>
      <c r="AZ7" s="208">
        <f t="shared" si="8"/>
        <v>0</v>
      </c>
      <c r="BA7" s="208">
        <f t="shared" si="9"/>
        <v>0</v>
      </c>
      <c r="BB7" s="185">
        <f t="shared" si="10"/>
        <v>0</v>
      </c>
      <c r="BC7" s="185">
        <f t="shared" si="10"/>
        <v>0</v>
      </c>
      <c r="BD7" s="220">
        <f t="shared" si="11"/>
        <v>0</v>
      </c>
      <c r="BE7" s="204"/>
      <c r="BO7" s="350" t="s">
        <v>38</v>
      </c>
      <c r="BP7" s="367">
        <f t="shared" si="12"/>
        <v>2</v>
      </c>
      <c r="BQ7" s="368">
        <v>1</v>
      </c>
      <c r="BR7" s="369">
        <v>1</v>
      </c>
      <c r="BS7" s="370">
        <v>1</v>
      </c>
      <c r="BT7" s="370">
        <v>1</v>
      </c>
      <c r="BU7" s="371">
        <f t="shared" si="13"/>
        <v>1</v>
      </c>
      <c r="BV7" s="39"/>
      <c r="BW7" s="404"/>
    </row>
    <row r="8" spans="1:75" ht="18.75" customHeight="1" outlineLevel="1" thickTop="1" thickBot="1" x14ac:dyDescent="0.4">
      <c r="A8" s="183"/>
      <c r="C8" s="47" t="s">
        <v>22</v>
      </c>
      <c r="D8" s="253" t="s">
        <v>386</v>
      </c>
      <c r="E8" s="253" t="s">
        <v>344</v>
      </c>
      <c r="F8" s="472" t="s">
        <v>399</v>
      </c>
      <c r="G8" s="54" t="s">
        <v>39</v>
      </c>
      <c r="H8" s="184">
        <f t="shared" ref="H8:H10" si="18">I8+J8</f>
        <v>5</v>
      </c>
      <c r="I8" s="209">
        <v>3</v>
      </c>
      <c r="J8" s="2">
        <v>2</v>
      </c>
      <c r="K8" s="210">
        <v>2</v>
      </c>
      <c r="L8" s="55"/>
      <c r="M8" s="207">
        <v>0.13</v>
      </c>
      <c r="N8" s="208">
        <v>0.24</v>
      </c>
      <c r="O8" s="208">
        <v>1.08</v>
      </c>
      <c r="P8" s="438"/>
      <c r="Q8" s="208">
        <v>0.15</v>
      </c>
      <c r="R8" s="208"/>
      <c r="S8" s="220">
        <f t="shared" si="14"/>
        <v>1.6</v>
      </c>
      <c r="T8" s="56"/>
      <c r="U8" s="26" t="s">
        <v>445</v>
      </c>
      <c r="V8" s="26" t="s">
        <v>445</v>
      </c>
      <c r="W8" s="420"/>
      <c r="Y8" s="47" t="s">
        <v>22</v>
      </c>
      <c r="Z8" s="249" t="s">
        <v>132</v>
      </c>
      <c r="AA8" s="54" t="s">
        <v>39</v>
      </c>
      <c r="AB8" s="184">
        <f t="shared" si="1"/>
        <v>5</v>
      </c>
      <c r="AC8" s="209">
        <v>3</v>
      </c>
      <c r="AD8" s="2">
        <v>2</v>
      </c>
      <c r="AE8" s="210">
        <v>2</v>
      </c>
      <c r="AF8" s="55"/>
      <c r="AG8" s="207">
        <v>0.13</v>
      </c>
      <c r="AH8" s="208">
        <v>0.24</v>
      </c>
      <c r="AI8" s="208">
        <v>1.08</v>
      </c>
      <c r="AJ8" s="438"/>
      <c r="AK8" s="208">
        <v>0.15</v>
      </c>
      <c r="AL8" s="208"/>
      <c r="AM8" s="220">
        <f t="shared" si="15"/>
        <v>1.6</v>
      </c>
      <c r="AN8" s="199"/>
      <c r="AP8" s="47" t="s">
        <v>22</v>
      </c>
      <c r="AQ8" s="53" t="s">
        <v>132</v>
      </c>
      <c r="AR8" s="54" t="s">
        <v>39</v>
      </c>
      <c r="AS8" s="184">
        <f t="shared" si="2"/>
        <v>0</v>
      </c>
      <c r="AT8" s="209">
        <f t="shared" si="3"/>
        <v>0</v>
      </c>
      <c r="AU8" s="2">
        <f t="shared" si="4"/>
        <v>0</v>
      </c>
      <c r="AV8" s="210">
        <f t="shared" si="5"/>
        <v>0</v>
      </c>
      <c r="AW8" s="241"/>
      <c r="AX8" s="207">
        <f t="shared" si="6"/>
        <v>0</v>
      </c>
      <c r="AY8" s="208">
        <f t="shared" si="7"/>
        <v>0</v>
      </c>
      <c r="AZ8" s="208">
        <f t="shared" si="8"/>
        <v>0</v>
      </c>
      <c r="BA8" s="208">
        <f t="shared" si="9"/>
        <v>0</v>
      </c>
      <c r="BB8" s="185">
        <f t="shared" si="10"/>
        <v>0</v>
      </c>
      <c r="BC8" s="185">
        <f t="shared" si="10"/>
        <v>0</v>
      </c>
      <c r="BD8" s="220">
        <f t="shared" si="11"/>
        <v>0</v>
      </c>
      <c r="BE8" s="204"/>
      <c r="BO8" s="350" t="s">
        <v>39</v>
      </c>
      <c r="BP8" s="367">
        <f t="shared" ref="BP8:BP10" si="19">BQ8+BR8</f>
        <v>7</v>
      </c>
      <c r="BQ8" s="368">
        <v>3</v>
      </c>
      <c r="BR8" s="369">
        <v>4</v>
      </c>
      <c r="BS8" s="370">
        <v>1</v>
      </c>
      <c r="BT8" s="370">
        <v>2</v>
      </c>
      <c r="BU8" s="371">
        <f t="shared" si="13"/>
        <v>1</v>
      </c>
      <c r="BV8" s="39"/>
      <c r="BW8" s="404" t="s">
        <v>244</v>
      </c>
    </row>
    <row r="9" spans="1:75" ht="18.75" customHeight="1" outlineLevel="1" thickTop="1" thickBot="1" x14ac:dyDescent="0.4">
      <c r="A9" s="183"/>
      <c r="C9" s="47" t="s">
        <v>22</v>
      </c>
      <c r="D9" s="435" t="s">
        <v>298</v>
      </c>
      <c r="E9" s="435" t="s">
        <v>345</v>
      </c>
      <c r="F9" s="472" t="s">
        <v>400</v>
      </c>
      <c r="G9" s="436" t="s">
        <v>287</v>
      </c>
      <c r="H9" s="184">
        <f t="shared" ref="H9" si="20">I9+J9</f>
        <v>2</v>
      </c>
      <c r="I9" s="209">
        <v>1</v>
      </c>
      <c r="J9" s="2">
        <v>1</v>
      </c>
      <c r="K9" s="210">
        <v>0</v>
      </c>
      <c r="L9" s="55"/>
      <c r="M9" s="207">
        <v>0.2</v>
      </c>
      <c r="N9" s="208">
        <v>0.55000000000000004</v>
      </c>
      <c r="O9" s="208"/>
      <c r="P9" s="438"/>
      <c r="Q9" s="208"/>
      <c r="R9" s="208"/>
      <c r="S9" s="220">
        <f t="shared" si="14"/>
        <v>0.75</v>
      </c>
      <c r="T9" s="56"/>
      <c r="U9" s="436" t="s">
        <v>445</v>
      </c>
      <c r="V9" s="26" t="s">
        <v>447</v>
      </c>
      <c r="W9" s="420"/>
      <c r="Y9" s="47" t="s">
        <v>22</v>
      </c>
      <c r="Z9" s="435" t="s">
        <v>286</v>
      </c>
      <c r="AA9" s="436" t="s">
        <v>287</v>
      </c>
      <c r="AB9" s="184">
        <f t="shared" si="1"/>
        <v>2</v>
      </c>
      <c r="AC9" s="209">
        <v>1</v>
      </c>
      <c r="AD9" s="2">
        <v>1</v>
      </c>
      <c r="AE9" s="210">
        <v>0</v>
      </c>
      <c r="AF9" s="55"/>
      <c r="AG9" s="207">
        <v>0.2</v>
      </c>
      <c r="AH9" s="208">
        <v>0.55000000000000004</v>
      </c>
      <c r="AI9" s="208"/>
      <c r="AJ9" s="438"/>
      <c r="AK9" s="208"/>
      <c r="AL9" s="208"/>
      <c r="AM9" s="220">
        <f t="shared" si="15"/>
        <v>0.75</v>
      </c>
      <c r="AN9" s="199"/>
      <c r="AP9" s="47" t="s">
        <v>22</v>
      </c>
      <c r="AQ9" s="435" t="s">
        <v>286</v>
      </c>
      <c r="AR9" s="436" t="s">
        <v>287</v>
      </c>
      <c r="AS9" s="184">
        <f t="shared" si="2"/>
        <v>0</v>
      </c>
      <c r="AT9" s="209">
        <f t="shared" si="3"/>
        <v>0</v>
      </c>
      <c r="AU9" s="2">
        <f t="shared" si="4"/>
        <v>0</v>
      </c>
      <c r="AV9" s="210">
        <f t="shared" si="5"/>
        <v>0</v>
      </c>
      <c r="AW9" s="241"/>
      <c r="AX9" s="207">
        <f t="shared" si="6"/>
        <v>0</v>
      </c>
      <c r="AY9" s="208">
        <f t="shared" si="7"/>
        <v>0</v>
      </c>
      <c r="AZ9" s="208">
        <f t="shared" si="8"/>
        <v>0</v>
      </c>
      <c r="BA9" s="208">
        <f t="shared" si="9"/>
        <v>0</v>
      </c>
      <c r="BB9" s="185">
        <f t="shared" si="10"/>
        <v>0</v>
      </c>
      <c r="BC9" s="185">
        <f t="shared" si="10"/>
        <v>0</v>
      </c>
      <c r="BD9" s="220">
        <f t="shared" si="11"/>
        <v>0</v>
      </c>
      <c r="BE9" s="204"/>
      <c r="BO9" s="350" t="s">
        <v>39</v>
      </c>
      <c r="BP9" s="367">
        <f t="shared" ref="BP9" si="21">BQ9+BR9</f>
        <v>7</v>
      </c>
      <c r="BQ9" s="368">
        <v>3</v>
      </c>
      <c r="BR9" s="369">
        <v>4</v>
      </c>
      <c r="BS9" s="370">
        <v>1</v>
      </c>
      <c r="BT9" s="370">
        <v>2</v>
      </c>
      <c r="BU9" s="371">
        <f t="shared" si="13"/>
        <v>-1</v>
      </c>
      <c r="BV9" s="39"/>
      <c r="BW9" s="404" t="s">
        <v>244</v>
      </c>
    </row>
    <row r="10" spans="1:75" ht="18.75" customHeight="1" outlineLevel="1" thickTop="1" thickBot="1" x14ac:dyDescent="0.4">
      <c r="A10" s="183"/>
      <c r="C10" s="47" t="s">
        <v>22</v>
      </c>
      <c r="D10" s="435" t="s">
        <v>299</v>
      </c>
      <c r="E10" s="435" t="s">
        <v>346</v>
      </c>
      <c r="F10" s="472" t="s">
        <v>401</v>
      </c>
      <c r="G10" s="436" t="s">
        <v>283</v>
      </c>
      <c r="H10" s="184">
        <f t="shared" si="18"/>
        <v>2</v>
      </c>
      <c r="I10" s="209">
        <v>1</v>
      </c>
      <c r="J10" s="2">
        <v>1</v>
      </c>
      <c r="K10" s="210">
        <v>4</v>
      </c>
      <c r="L10" s="55"/>
      <c r="M10" s="207">
        <v>0.55000000000000004</v>
      </c>
      <c r="N10" s="208"/>
      <c r="O10" s="208"/>
      <c r="P10" s="438">
        <v>0.5</v>
      </c>
      <c r="Q10" s="208">
        <v>0.95</v>
      </c>
      <c r="R10" s="208">
        <v>0.15</v>
      </c>
      <c r="S10" s="220">
        <f t="shared" si="14"/>
        <v>2.15</v>
      </c>
      <c r="T10" s="56"/>
      <c r="U10" s="436"/>
      <c r="V10" s="26"/>
      <c r="W10" s="420"/>
      <c r="Y10" s="47" t="s">
        <v>22</v>
      </c>
      <c r="Z10" s="435" t="s">
        <v>282</v>
      </c>
      <c r="AA10" s="436" t="s">
        <v>283</v>
      </c>
      <c r="AB10" s="184">
        <f t="shared" si="1"/>
        <v>2</v>
      </c>
      <c r="AC10" s="209">
        <v>1</v>
      </c>
      <c r="AD10" s="2">
        <v>1</v>
      </c>
      <c r="AE10" s="210">
        <v>4</v>
      </c>
      <c r="AF10" s="55"/>
      <c r="AG10" s="207">
        <v>0.55000000000000004</v>
      </c>
      <c r="AH10" s="208"/>
      <c r="AI10" s="208"/>
      <c r="AJ10" s="438">
        <v>0.5</v>
      </c>
      <c r="AK10" s="208">
        <v>0.95</v>
      </c>
      <c r="AL10" s="208">
        <v>0.15</v>
      </c>
      <c r="AM10" s="220">
        <f t="shared" si="15"/>
        <v>2.15</v>
      </c>
      <c r="AN10" s="199"/>
      <c r="AP10" s="47" t="s">
        <v>22</v>
      </c>
      <c r="AQ10" s="435" t="s">
        <v>282</v>
      </c>
      <c r="AR10" s="436" t="s">
        <v>283</v>
      </c>
      <c r="AS10" s="184">
        <f t="shared" si="2"/>
        <v>0</v>
      </c>
      <c r="AT10" s="209">
        <f t="shared" si="3"/>
        <v>0</v>
      </c>
      <c r="AU10" s="2">
        <f t="shared" si="4"/>
        <v>0</v>
      </c>
      <c r="AV10" s="210">
        <f t="shared" si="5"/>
        <v>0</v>
      </c>
      <c r="AW10" s="241"/>
      <c r="AX10" s="207">
        <f t="shared" si="6"/>
        <v>0</v>
      </c>
      <c r="AY10" s="208">
        <f t="shared" si="7"/>
        <v>0</v>
      </c>
      <c r="AZ10" s="208">
        <f t="shared" si="8"/>
        <v>0</v>
      </c>
      <c r="BA10" s="208">
        <f t="shared" si="9"/>
        <v>0</v>
      </c>
      <c r="BB10" s="185">
        <f t="shared" si="10"/>
        <v>0</v>
      </c>
      <c r="BC10" s="185">
        <f t="shared" si="10"/>
        <v>0</v>
      </c>
      <c r="BD10" s="220">
        <f t="shared" si="11"/>
        <v>0</v>
      </c>
      <c r="BE10" s="204"/>
      <c r="BO10" s="350" t="s">
        <v>39</v>
      </c>
      <c r="BP10" s="367">
        <f t="shared" si="19"/>
        <v>7</v>
      </c>
      <c r="BQ10" s="368">
        <v>3</v>
      </c>
      <c r="BR10" s="369">
        <v>4</v>
      </c>
      <c r="BS10" s="370">
        <v>1</v>
      </c>
      <c r="BT10" s="370">
        <v>2</v>
      </c>
      <c r="BU10" s="371">
        <f t="shared" si="13"/>
        <v>3</v>
      </c>
      <c r="BV10" s="39"/>
      <c r="BW10" s="404" t="s">
        <v>244</v>
      </c>
    </row>
    <row r="11" spans="1:75" ht="18.75" customHeight="1" outlineLevel="1" thickTop="1" thickBot="1" x14ac:dyDescent="0.4">
      <c r="A11" s="183"/>
      <c r="C11" s="47" t="s">
        <v>22</v>
      </c>
      <c r="D11" s="435" t="s">
        <v>388</v>
      </c>
      <c r="E11" s="435" t="s">
        <v>347</v>
      </c>
      <c r="F11" s="472" t="s">
        <v>402</v>
      </c>
      <c r="G11" s="436" t="s">
        <v>279</v>
      </c>
      <c r="H11" s="184">
        <f t="shared" si="0"/>
        <v>2</v>
      </c>
      <c r="I11" s="209">
        <v>2</v>
      </c>
      <c r="J11" s="2">
        <v>0</v>
      </c>
      <c r="K11" s="210">
        <v>2</v>
      </c>
      <c r="L11" s="55"/>
      <c r="M11" s="207">
        <v>0.2</v>
      </c>
      <c r="N11" s="208">
        <v>0.03</v>
      </c>
      <c r="O11" s="208"/>
      <c r="P11" s="438"/>
      <c r="Q11" s="208">
        <v>0.05</v>
      </c>
      <c r="R11" s="208">
        <v>0.25</v>
      </c>
      <c r="S11" s="220">
        <f t="shared" si="14"/>
        <v>0.53</v>
      </c>
      <c r="T11" s="56"/>
      <c r="U11" s="436" t="s">
        <v>445</v>
      </c>
      <c r="V11" s="26" t="s">
        <v>445</v>
      </c>
      <c r="W11" s="420"/>
      <c r="Y11" s="47" t="s">
        <v>22</v>
      </c>
      <c r="Z11" s="435" t="s">
        <v>278</v>
      </c>
      <c r="AA11" s="436" t="s">
        <v>279</v>
      </c>
      <c r="AB11" s="184">
        <f t="shared" si="1"/>
        <v>4</v>
      </c>
      <c r="AC11" s="209">
        <v>2</v>
      </c>
      <c r="AD11" s="2">
        <v>2</v>
      </c>
      <c r="AE11" s="210">
        <v>2</v>
      </c>
      <c r="AF11" s="55"/>
      <c r="AG11" s="207">
        <v>0.45</v>
      </c>
      <c r="AH11" s="208">
        <v>0.28000000000000003</v>
      </c>
      <c r="AI11" s="208">
        <v>0.25</v>
      </c>
      <c r="AJ11" s="438">
        <v>0.28000000000000003</v>
      </c>
      <c r="AK11" s="208">
        <v>0.38</v>
      </c>
      <c r="AL11" s="208">
        <v>0.5</v>
      </c>
      <c r="AM11" s="220">
        <f t="shared" si="15"/>
        <v>2.14</v>
      </c>
      <c r="AN11" s="199"/>
      <c r="AP11" s="47" t="s">
        <v>22</v>
      </c>
      <c r="AQ11" s="435" t="s">
        <v>278</v>
      </c>
      <c r="AR11" s="436" t="s">
        <v>279</v>
      </c>
      <c r="AS11" s="184">
        <f t="shared" si="2"/>
        <v>-2</v>
      </c>
      <c r="AT11" s="209">
        <f t="shared" si="3"/>
        <v>0</v>
      </c>
      <c r="AU11" s="2">
        <f t="shared" si="4"/>
        <v>-2</v>
      </c>
      <c r="AV11" s="210">
        <f t="shared" si="5"/>
        <v>0</v>
      </c>
      <c r="AW11" s="241"/>
      <c r="AX11" s="207">
        <f t="shared" si="6"/>
        <v>-0.25</v>
      </c>
      <c r="AY11" s="208">
        <f t="shared" si="7"/>
        <v>-0.25</v>
      </c>
      <c r="AZ11" s="208">
        <f t="shared" si="8"/>
        <v>-0.25</v>
      </c>
      <c r="BA11" s="208">
        <f t="shared" si="9"/>
        <v>-0.28000000000000003</v>
      </c>
      <c r="BB11" s="185">
        <f t="shared" si="10"/>
        <v>-0.33</v>
      </c>
      <c r="BC11" s="185">
        <f t="shared" si="10"/>
        <v>-0.25</v>
      </c>
      <c r="BD11" s="220">
        <f t="shared" si="11"/>
        <v>-1.61</v>
      </c>
      <c r="BE11" s="204"/>
      <c r="BO11" s="350" t="s">
        <v>39</v>
      </c>
      <c r="BP11" s="367">
        <f t="shared" si="12"/>
        <v>7</v>
      </c>
      <c r="BQ11" s="368">
        <v>3</v>
      </c>
      <c r="BR11" s="369">
        <v>4</v>
      </c>
      <c r="BS11" s="370">
        <v>1</v>
      </c>
      <c r="BT11" s="370">
        <v>2</v>
      </c>
      <c r="BU11" s="371">
        <f t="shared" si="13"/>
        <v>1</v>
      </c>
      <c r="BV11" s="39"/>
      <c r="BW11" s="404" t="s">
        <v>244</v>
      </c>
    </row>
    <row r="12" spans="1:75" ht="20.25" customHeight="1" outlineLevel="1" thickTop="1" thickBot="1" x14ac:dyDescent="0.4">
      <c r="A12" s="183"/>
      <c r="C12" s="47" t="s">
        <v>22</v>
      </c>
      <c r="D12" s="253" t="s">
        <v>300</v>
      </c>
      <c r="E12" s="253" t="s">
        <v>348</v>
      </c>
      <c r="F12" s="472" t="s">
        <v>403</v>
      </c>
      <c r="G12" s="54" t="s">
        <v>40</v>
      </c>
      <c r="H12" s="184">
        <f t="shared" si="0"/>
        <v>2</v>
      </c>
      <c r="I12" s="209">
        <v>1</v>
      </c>
      <c r="J12" s="2">
        <v>1</v>
      </c>
      <c r="K12" s="210">
        <v>0</v>
      </c>
      <c r="L12" s="55"/>
      <c r="M12" s="207">
        <v>0.05</v>
      </c>
      <c r="N12" s="208">
        <v>0.05</v>
      </c>
      <c r="O12" s="208"/>
      <c r="P12" s="208">
        <v>0.05</v>
      </c>
      <c r="Q12" s="208"/>
      <c r="R12" s="208"/>
      <c r="S12" s="220">
        <f t="shared" si="14"/>
        <v>0.15000000000000002</v>
      </c>
      <c r="T12" s="56"/>
      <c r="U12" s="26"/>
      <c r="V12" s="26"/>
      <c r="W12" s="422"/>
      <c r="Y12" s="47" t="s">
        <v>22</v>
      </c>
      <c r="Z12" s="249" t="s">
        <v>176</v>
      </c>
      <c r="AA12" s="54" t="s">
        <v>40</v>
      </c>
      <c r="AB12" s="184">
        <f t="shared" si="1"/>
        <v>2</v>
      </c>
      <c r="AC12" s="209">
        <v>1</v>
      </c>
      <c r="AD12" s="2">
        <v>1</v>
      </c>
      <c r="AE12" s="210">
        <v>0</v>
      </c>
      <c r="AF12" s="55"/>
      <c r="AG12" s="207">
        <v>0.05</v>
      </c>
      <c r="AH12" s="208">
        <v>0.05</v>
      </c>
      <c r="AI12" s="208"/>
      <c r="AJ12" s="208">
        <v>0.05</v>
      </c>
      <c r="AK12" s="208"/>
      <c r="AL12" s="208"/>
      <c r="AM12" s="220">
        <f t="shared" si="15"/>
        <v>0.15000000000000002</v>
      </c>
      <c r="AN12" s="199"/>
      <c r="AP12" s="47" t="s">
        <v>22</v>
      </c>
      <c r="AQ12" s="53" t="s">
        <v>133</v>
      </c>
      <c r="AR12" s="54" t="s">
        <v>40</v>
      </c>
      <c r="AS12" s="184">
        <f t="shared" si="2"/>
        <v>0</v>
      </c>
      <c r="AT12" s="209">
        <f t="shared" si="3"/>
        <v>0</v>
      </c>
      <c r="AU12" s="2">
        <f t="shared" si="4"/>
        <v>0</v>
      </c>
      <c r="AV12" s="210">
        <f t="shared" si="5"/>
        <v>0</v>
      </c>
      <c r="AW12" s="241"/>
      <c r="AX12" s="207">
        <f t="shared" si="6"/>
        <v>0</v>
      </c>
      <c r="AY12" s="208">
        <f t="shared" si="7"/>
        <v>0</v>
      </c>
      <c r="AZ12" s="208">
        <f t="shared" si="8"/>
        <v>0</v>
      </c>
      <c r="BA12" s="208">
        <f t="shared" si="9"/>
        <v>0</v>
      </c>
      <c r="BB12" s="185">
        <f t="shared" si="10"/>
        <v>0</v>
      </c>
      <c r="BC12" s="185">
        <f t="shared" si="10"/>
        <v>0</v>
      </c>
      <c r="BD12" s="220">
        <f t="shared" si="11"/>
        <v>0</v>
      </c>
      <c r="BE12" s="204"/>
      <c r="BO12" s="350" t="s">
        <v>40</v>
      </c>
      <c r="BP12" s="367">
        <f t="shared" si="12"/>
        <v>3</v>
      </c>
      <c r="BQ12" s="368">
        <v>1</v>
      </c>
      <c r="BR12" s="369">
        <v>2</v>
      </c>
      <c r="BS12" s="370">
        <v>1</v>
      </c>
      <c r="BT12" s="370">
        <v>0</v>
      </c>
      <c r="BU12" s="371">
        <f t="shared" si="13"/>
        <v>-1</v>
      </c>
      <c r="BV12" s="39"/>
      <c r="BW12" s="404" t="s">
        <v>242</v>
      </c>
    </row>
    <row r="13" spans="1:75" ht="18.75" customHeight="1" outlineLevel="1" thickTop="1" thickBot="1" x14ac:dyDescent="0.4">
      <c r="A13" s="183"/>
      <c r="C13" s="47" t="s">
        <v>22</v>
      </c>
      <c r="D13" s="253" t="s">
        <v>389</v>
      </c>
      <c r="E13" s="253" t="s">
        <v>349</v>
      </c>
      <c r="F13" s="472" t="s">
        <v>404</v>
      </c>
      <c r="G13" s="54" t="s">
        <v>41</v>
      </c>
      <c r="H13" s="184">
        <f t="shared" si="0"/>
        <v>5</v>
      </c>
      <c r="I13" s="209">
        <v>1</v>
      </c>
      <c r="J13" s="2">
        <v>4</v>
      </c>
      <c r="K13" s="210">
        <v>3</v>
      </c>
      <c r="L13" s="55"/>
      <c r="M13" s="207">
        <v>0.5</v>
      </c>
      <c r="N13" s="208">
        <v>1.37</v>
      </c>
      <c r="O13" s="208">
        <v>0.1</v>
      </c>
      <c r="P13" s="208"/>
      <c r="Q13" s="208">
        <v>0.3</v>
      </c>
      <c r="R13" s="208"/>
      <c r="S13" s="220">
        <f t="shared" si="14"/>
        <v>2.27</v>
      </c>
      <c r="T13" s="56"/>
      <c r="U13" s="26" t="s">
        <v>445</v>
      </c>
      <c r="V13" s="26" t="s">
        <v>445</v>
      </c>
      <c r="W13" s="420"/>
      <c r="Y13" s="47" t="s">
        <v>22</v>
      </c>
      <c r="Z13" s="249" t="s">
        <v>177</v>
      </c>
      <c r="AA13" s="54" t="s">
        <v>41</v>
      </c>
      <c r="AB13" s="184">
        <f t="shared" si="1"/>
        <v>4</v>
      </c>
      <c r="AC13" s="209">
        <v>1</v>
      </c>
      <c r="AD13" s="2">
        <v>3</v>
      </c>
      <c r="AE13" s="210">
        <v>3</v>
      </c>
      <c r="AF13" s="55"/>
      <c r="AG13" s="207">
        <v>0.5</v>
      </c>
      <c r="AH13" s="208">
        <v>1.52</v>
      </c>
      <c r="AI13" s="208">
        <v>0.1</v>
      </c>
      <c r="AJ13" s="208"/>
      <c r="AK13" s="208">
        <v>0.3</v>
      </c>
      <c r="AL13" s="208"/>
      <c r="AM13" s="220">
        <f t="shared" si="15"/>
        <v>2.42</v>
      </c>
      <c r="AN13" s="199"/>
      <c r="AP13" s="47" t="s">
        <v>22</v>
      </c>
      <c r="AQ13" s="53" t="s">
        <v>134</v>
      </c>
      <c r="AR13" s="54" t="s">
        <v>41</v>
      </c>
      <c r="AS13" s="184">
        <f t="shared" si="2"/>
        <v>1</v>
      </c>
      <c r="AT13" s="209">
        <f t="shared" si="3"/>
        <v>0</v>
      </c>
      <c r="AU13" s="2">
        <f t="shared" si="4"/>
        <v>1</v>
      </c>
      <c r="AV13" s="210">
        <f t="shared" si="5"/>
        <v>0</v>
      </c>
      <c r="AW13" s="241"/>
      <c r="AX13" s="207">
        <f t="shared" si="6"/>
        <v>0</v>
      </c>
      <c r="AY13" s="208">
        <f t="shared" si="7"/>
        <v>-0.14999999999999991</v>
      </c>
      <c r="AZ13" s="208">
        <f t="shared" si="8"/>
        <v>0</v>
      </c>
      <c r="BA13" s="208">
        <f t="shared" si="9"/>
        <v>0</v>
      </c>
      <c r="BB13" s="185">
        <f t="shared" si="10"/>
        <v>0</v>
      </c>
      <c r="BC13" s="185">
        <f t="shared" si="10"/>
        <v>0</v>
      </c>
      <c r="BD13" s="220">
        <f t="shared" si="11"/>
        <v>-0.14999999999999991</v>
      </c>
      <c r="BE13" s="204"/>
      <c r="BO13" s="350" t="s">
        <v>41</v>
      </c>
      <c r="BP13" s="367">
        <f t="shared" si="12"/>
        <v>6</v>
      </c>
      <c r="BQ13" s="368">
        <v>3</v>
      </c>
      <c r="BR13" s="369">
        <v>3</v>
      </c>
      <c r="BS13" s="370">
        <v>2</v>
      </c>
      <c r="BT13" s="370">
        <v>2</v>
      </c>
      <c r="BU13" s="371">
        <f t="shared" si="13"/>
        <v>1</v>
      </c>
      <c r="BV13" s="39"/>
      <c r="BW13" s="404"/>
    </row>
    <row r="14" spans="1:75" ht="18.75" customHeight="1" outlineLevel="1" thickTop="1" thickBot="1" x14ac:dyDescent="0.4">
      <c r="A14" s="183"/>
      <c r="C14" s="47" t="s">
        <v>22</v>
      </c>
      <c r="D14" s="435" t="s">
        <v>444</v>
      </c>
      <c r="E14" s="435" t="s">
        <v>350</v>
      </c>
      <c r="F14" s="472" t="s">
        <v>405</v>
      </c>
      <c r="G14" s="436" t="s">
        <v>274</v>
      </c>
      <c r="H14" s="215">
        <f>I14+J14</f>
        <v>1</v>
      </c>
      <c r="I14" s="216">
        <v>1</v>
      </c>
      <c r="J14" s="217">
        <v>0</v>
      </c>
      <c r="K14" s="218">
        <v>1</v>
      </c>
      <c r="L14" s="219"/>
      <c r="M14" s="207">
        <v>0.1</v>
      </c>
      <c r="N14" s="208">
        <v>0.02</v>
      </c>
      <c r="O14" s="208"/>
      <c r="P14" s="208">
        <v>0.15</v>
      </c>
      <c r="Q14" s="208">
        <v>1.23</v>
      </c>
      <c r="R14" s="208"/>
      <c r="S14" s="220">
        <f t="shared" si="14"/>
        <v>1.5</v>
      </c>
      <c r="T14" s="56"/>
      <c r="U14" s="26" t="s">
        <v>445</v>
      </c>
      <c r="V14" s="26" t="s">
        <v>445</v>
      </c>
      <c r="W14" s="420"/>
      <c r="Y14" s="47"/>
      <c r="Z14" s="435" t="s">
        <v>275</v>
      </c>
      <c r="AA14" s="436" t="s">
        <v>274</v>
      </c>
      <c r="AB14" s="215">
        <f>AC14+AD14</f>
        <v>1</v>
      </c>
      <c r="AC14" s="216">
        <v>1</v>
      </c>
      <c r="AD14" s="217">
        <v>0</v>
      </c>
      <c r="AE14" s="218">
        <v>1</v>
      </c>
      <c r="AF14" s="219"/>
      <c r="AG14" s="207">
        <v>0.1</v>
      </c>
      <c r="AH14" s="208">
        <v>0.02</v>
      </c>
      <c r="AI14" s="208"/>
      <c r="AJ14" s="208">
        <v>0.1</v>
      </c>
      <c r="AK14" s="208">
        <v>0.55000000000000004</v>
      </c>
      <c r="AL14" s="208"/>
      <c r="AM14" s="220">
        <f t="shared" si="15"/>
        <v>0.77</v>
      </c>
      <c r="AN14" s="199"/>
      <c r="AP14" s="47"/>
      <c r="AQ14" s="435" t="s">
        <v>275</v>
      </c>
      <c r="AR14" s="436" t="s">
        <v>274</v>
      </c>
      <c r="AS14" s="215">
        <f t="shared" si="2"/>
        <v>0</v>
      </c>
      <c r="AT14" s="216">
        <f t="shared" si="3"/>
        <v>0</v>
      </c>
      <c r="AU14" s="217">
        <f t="shared" si="4"/>
        <v>0</v>
      </c>
      <c r="AV14" s="218">
        <f t="shared" si="5"/>
        <v>0</v>
      </c>
      <c r="AW14" s="241"/>
      <c r="AX14" s="207">
        <f t="shared" si="6"/>
        <v>0</v>
      </c>
      <c r="AY14" s="208">
        <f t="shared" si="7"/>
        <v>0</v>
      </c>
      <c r="AZ14" s="208">
        <f t="shared" si="8"/>
        <v>0</v>
      </c>
      <c r="BA14" s="208">
        <f t="shared" si="9"/>
        <v>4.9999999999999989E-2</v>
      </c>
      <c r="BB14" s="185">
        <f t="shared" si="10"/>
        <v>0.67999999999999994</v>
      </c>
      <c r="BC14" s="185">
        <f t="shared" si="10"/>
        <v>0</v>
      </c>
      <c r="BD14" s="220">
        <f t="shared" si="11"/>
        <v>0.73</v>
      </c>
      <c r="BE14" s="204"/>
      <c r="BO14" s="356" t="s">
        <v>166</v>
      </c>
      <c r="BP14" s="357">
        <v>0</v>
      </c>
      <c r="BQ14" s="358">
        <v>0</v>
      </c>
      <c r="BR14" s="359">
        <v>0</v>
      </c>
      <c r="BS14" s="360">
        <v>0</v>
      </c>
      <c r="BT14" s="360">
        <v>2</v>
      </c>
      <c r="BU14" s="361">
        <f t="shared" si="13"/>
        <v>1</v>
      </c>
      <c r="BV14" s="39"/>
      <c r="BW14" s="405" t="s">
        <v>230</v>
      </c>
    </row>
    <row r="15" spans="1:75" ht="18.75" customHeight="1" outlineLevel="1" thickTop="1" thickBot="1" x14ac:dyDescent="0.4">
      <c r="A15" s="183"/>
      <c r="C15" s="47" t="s">
        <v>22</v>
      </c>
      <c r="D15" s="53" t="s">
        <v>301</v>
      </c>
      <c r="E15" s="253" t="s">
        <v>351</v>
      </c>
      <c r="F15" s="472" t="s">
        <v>406</v>
      </c>
      <c r="G15" s="54" t="s">
        <v>42</v>
      </c>
      <c r="H15" s="184">
        <f t="shared" si="0"/>
        <v>3</v>
      </c>
      <c r="I15" s="209">
        <v>2</v>
      </c>
      <c r="J15" s="2">
        <v>1</v>
      </c>
      <c r="K15" s="210">
        <v>0</v>
      </c>
      <c r="L15" s="55"/>
      <c r="M15" s="207"/>
      <c r="N15" s="208">
        <v>1.4999999999999999E-2</v>
      </c>
      <c r="O15" s="208">
        <v>0.3</v>
      </c>
      <c r="P15" s="208"/>
      <c r="Q15" s="208">
        <v>0.6</v>
      </c>
      <c r="R15" s="208"/>
      <c r="S15" s="220">
        <f t="shared" si="14"/>
        <v>0.91500000000000004</v>
      </c>
      <c r="T15" s="56"/>
      <c r="U15" s="26"/>
      <c r="V15" s="26"/>
      <c r="W15" s="420"/>
      <c r="Y15" s="47" t="s">
        <v>22</v>
      </c>
      <c r="Z15" s="249" t="s">
        <v>178</v>
      </c>
      <c r="AA15" s="54" t="s">
        <v>42</v>
      </c>
      <c r="AB15" s="184">
        <f t="shared" ref="AB15" si="22">AC15+AD15</f>
        <v>3</v>
      </c>
      <c r="AC15" s="209">
        <v>2</v>
      </c>
      <c r="AD15" s="2">
        <v>1</v>
      </c>
      <c r="AE15" s="210">
        <v>0</v>
      </c>
      <c r="AF15" s="55"/>
      <c r="AG15" s="207"/>
      <c r="AH15" s="208">
        <v>1.4999999999999999E-2</v>
      </c>
      <c r="AI15" s="208">
        <v>0.3</v>
      </c>
      <c r="AJ15" s="208"/>
      <c r="AK15" s="208">
        <v>0.6</v>
      </c>
      <c r="AL15" s="208"/>
      <c r="AM15" s="220">
        <f t="shared" si="15"/>
        <v>0.91500000000000004</v>
      </c>
      <c r="AN15" s="199"/>
      <c r="AP15" s="47" t="s">
        <v>22</v>
      </c>
      <c r="AQ15" s="53" t="s">
        <v>135</v>
      </c>
      <c r="AR15" s="54" t="s">
        <v>42</v>
      </c>
      <c r="AS15" s="184">
        <f t="shared" si="2"/>
        <v>0</v>
      </c>
      <c r="AT15" s="209">
        <f t="shared" si="3"/>
        <v>0</v>
      </c>
      <c r="AU15" s="2">
        <f t="shared" si="4"/>
        <v>0</v>
      </c>
      <c r="AV15" s="210">
        <f t="shared" si="5"/>
        <v>0</v>
      </c>
      <c r="AW15" s="241"/>
      <c r="AX15" s="207">
        <f t="shared" si="6"/>
        <v>0</v>
      </c>
      <c r="AY15" s="208">
        <f t="shared" si="7"/>
        <v>0</v>
      </c>
      <c r="AZ15" s="208">
        <f t="shared" si="8"/>
        <v>0</v>
      </c>
      <c r="BA15" s="208">
        <f t="shared" si="9"/>
        <v>0</v>
      </c>
      <c r="BB15" s="185">
        <f t="shared" si="10"/>
        <v>0</v>
      </c>
      <c r="BC15" s="185">
        <f t="shared" si="10"/>
        <v>0</v>
      </c>
      <c r="BD15" s="220">
        <f t="shared" si="11"/>
        <v>0</v>
      </c>
      <c r="BE15" s="204"/>
      <c r="BO15" s="350" t="s">
        <v>42</v>
      </c>
      <c r="BP15" s="367">
        <f t="shared" si="12"/>
        <v>4</v>
      </c>
      <c r="BQ15" s="368">
        <v>3</v>
      </c>
      <c r="BR15" s="369">
        <v>1</v>
      </c>
      <c r="BS15" s="370">
        <v>0</v>
      </c>
      <c r="BT15" s="370">
        <v>0</v>
      </c>
      <c r="BU15" s="371">
        <f t="shared" si="13"/>
        <v>0</v>
      </c>
      <c r="BV15" s="39"/>
      <c r="BW15" s="404"/>
    </row>
    <row r="16" spans="1:75" ht="18.75" customHeight="1" outlineLevel="1" thickTop="1" thickBot="1" x14ac:dyDescent="0.4">
      <c r="A16" s="183"/>
      <c r="C16" s="47" t="s">
        <v>22</v>
      </c>
      <c r="D16" s="249" t="s">
        <v>302</v>
      </c>
      <c r="E16" s="253" t="s">
        <v>352</v>
      </c>
      <c r="F16" s="472" t="s">
        <v>407</v>
      </c>
      <c r="G16" s="247" t="s">
        <v>169</v>
      </c>
      <c r="H16" s="184">
        <f>I16+J16</f>
        <v>1</v>
      </c>
      <c r="I16" s="209">
        <v>1</v>
      </c>
      <c r="J16" s="2">
        <v>0</v>
      </c>
      <c r="K16" s="210">
        <v>2</v>
      </c>
      <c r="L16" s="55"/>
      <c r="M16" s="207">
        <v>0.1</v>
      </c>
      <c r="N16" s="208">
        <v>0.35</v>
      </c>
      <c r="O16" s="208"/>
      <c r="P16" s="208">
        <v>0.3</v>
      </c>
      <c r="Q16" s="208">
        <v>0.05</v>
      </c>
      <c r="R16" s="208"/>
      <c r="S16" s="220">
        <f t="shared" si="14"/>
        <v>0.8</v>
      </c>
      <c r="T16" s="56"/>
      <c r="U16" s="26"/>
      <c r="V16" s="26"/>
      <c r="W16" s="420"/>
      <c r="Y16" s="47" t="s">
        <v>22</v>
      </c>
      <c r="Z16" s="249" t="s">
        <v>179</v>
      </c>
      <c r="AA16" s="247" t="s">
        <v>169</v>
      </c>
      <c r="AB16" s="184">
        <f>AC16+AD16</f>
        <v>1</v>
      </c>
      <c r="AC16" s="209">
        <v>1</v>
      </c>
      <c r="AD16" s="2">
        <v>0</v>
      </c>
      <c r="AE16" s="210">
        <v>2</v>
      </c>
      <c r="AF16" s="55"/>
      <c r="AG16" s="207">
        <v>0.1</v>
      </c>
      <c r="AH16" s="208">
        <v>0.35</v>
      </c>
      <c r="AI16" s="208"/>
      <c r="AJ16" s="208">
        <v>0.3</v>
      </c>
      <c r="AK16" s="208">
        <v>0.05</v>
      </c>
      <c r="AL16" s="208"/>
      <c r="AM16" s="220">
        <f t="shared" si="15"/>
        <v>0.8</v>
      </c>
      <c r="AN16" s="199"/>
      <c r="AP16" s="47" t="s">
        <v>22</v>
      </c>
      <c r="AQ16" s="189" t="s">
        <v>246</v>
      </c>
      <c r="AR16" s="247" t="s">
        <v>169</v>
      </c>
      <c r="AS16" s="184">
        <f t="shared" si="2"/>
        <v>0</v>
      </c>
      <c r="AT16" s="209">
        <f t="shared" si="3"/>
        <v>0</v>
      </c>
      <c r="AU16" s="2">
        <f t="shared" si="4"/>
        <v>0</v>
      </c>
      <c r="AV16" s="210">
        <f t="shared" si="5"/>
        <v>0</v>
      </c>
      <c r="AW16" s="241"/>
      <c r="AX16" s="207">
        <f t="shared" si="6"/>
        <v>0</v>
      </c>
      <c r="AY16" s="208">
        <f t="shared" si="7"/>
        <v>0</v>
      </c>
      <c r="AZ16" s="208">
        <f t="shared" si="8"/>
        <v>0</v>
      </c>
      <c r="BA16" s="208">
        <f t="shared" si="9"/>
        <v>0</v>
      </c>
      <c r="BB16" s="185">
        <f t="shared" si="10"/>
        <v>0</v>
      </c>
      <c r="BC16" s="185">
        <f t="shared" si="10"/>
        <v>0</v>
      </c>
      <c r="BD16" s="220">
        <f t="shared" si="11"/>
        <v>0</v>
      </c>
      <c r="BE16" s="204"/>
      <c r="BO16" s="372" t="s">
        <v>169</v>
      </c>
      <c r="BP16" s="367">
        <v>0</v>
      </c>
      <c r="BQ16" s="368">
        <v>0</v>
      </c>
      <c r="BR16" s="369">
        <v>0</v>
      </c>
      <c r="BS16" s="370">
        <v>0</v>
      </c>
      <c r="BT16" s="370">
        <v>1</v>
      </c>
      <c r="BU16" s="371">
        <f t="shared" si="13"/>
        <v>2</v>
      </c>
      <c r="BV16" s="39"/>
      <c r="BW16" s="407" t="s">
        <v>231</v>
      </c>
    </row>
    <row r="17" spans="1:75" ht="18.75" customHeight="1" outlineLevel="1" thickTop="1" thickBot="1" x14ac:dyDescent="0.4">
      <c r="A17" s="183"/>
      <c r="C17" s="47" t="s">
        <v>22</v>
      </c>
      <c r="D17" s="253" t="s">
        <v>333</v>
      </c>
      <c r="E17" s="253" t="s">
        <v>353</v>
      </c>
      <c r="F17" s="472" t="s">
        <v>408</v>
      </c>
      <c r="G17" s="247" t="s">
        <v>44</v>
      </c>
      <c r="H17" s="184">
        <f>I17+J17</f>
        <v>1</v>
      </c>
      <c r="I17" s="209">
        <v>1</v>
      </c>
      <c r="J17" s="2">
        <v>0</v>
      </c>
      <c r="K17" s="210">
        <v>0</v>
      </c>
      <c r="L17" s="55"/>
      <c r="M17" s="207">
        <v>0.1</v>
      </c>
      <c r="N17" s="208"/>
      <c r="O17" s="208"/>
      <c r="P17" s="208"/>
      <c r="Q17" s="208"/>
      <c r="R17" s="208"/>
      <c r="S17" s="220">
        <f t="shared" ref="S17" si="23">SUM(M17:R17)</f>
        <v>0.1</v>
      </c>
      <c r="T17" s="56"/>
      <c r="U17" s="26"/>
      <c r="V17" s="26"/>
      <c r="W17" s="423"/>
      <c r="Y17" s="47" t="s">
        <v>22</v>
      </c>
      <c r="Z17" s="253" t="s">
        <v>332</v>
      </c>
      <c r="AA17" s="54" t="s">
        <v>44</v>
      </c>
      <c r="AB17" s="184">
        <f>AC17+AD17</f>
        <v>1</v>
      </c>
      <c r="AC17" s="209">
        <v>1</v>
      </c>
      <c r="AD17" s="2">
        <v>0</v>
      </c>
      <c r="AE17" s="210">
        <v>0</v>
      </c>
      <c r="AF17" s="55"/>
      <c r="AG17" s="207">
        <v>0.1</v>
      </c>
      <c r="AH17" s="208"/>
      <c r="AI17" s="208"/>
      <c r="AJ17" s="208"/>
      <c r="AK17" s="208"/>
      <c r="AL17" s="208"/>
      <c r="AM17" s="220">
        <f t="shared" ref="AM17" si="24">SUM(AG17:AL17)</f>
        <v>0.1</v>
      </c>
      <c r="AN17" s="199"/>
      <c r="AP17" s="47" t="s">
        <v>22</v>
      </c>
      <c r="AQ17" s="53" t="s">
        <v>334</v>
      </c>
      <c r="AR17" s="54" t="s">
        <v>44</v>
      </c>
      <c r="AS17" s="184">
        <v>0</v>
      </c>
      <c r="AT17" s="209">
        <v>0</v>
      </c>
      <c r="AU17" s="2">
        <v>0</v>
      </c>
      <c r="AV17" s="210">
        <v>0</v>
      </c>
      <c r="AW17" s="241"/>
      <c r="AX17" s="207">
        <v>0</v>
      </c>
      <c r="AY17" s="208">
        <v>0</v>
      </c>
      <c r="AZ17" s="208">
        <v>0</v>
      </c>
      <c r="BA17" s="208">
        <v>0</v>
      </c>
      <c r="BB17" s="185">
        <v>0</v>
      </c>
      <c r="BC17" s="185">
        <f t="shared" si="10"/>
        <v>0</v>
      </c>
      <c r="BD17" s="220">
        <v>0</v>
      </c>
      <c r="BE17" s="204"/>
      <c r="BO17" s="350" t="s">
        <v>43</v>
      </c>
      <c r="BP17" s="367">
        <f t="shared" ref="BP17" si="25">BQ17+BR17</f>
        <v>2</v>
      </c>
      <c r="BQ17" s="368">
        <v>1</v>
      </c>
      <c r="BR17" s="369">
        <v>1</v>
      </c>
      <c r="BS17" s="370">
        <v>1</v>
      </c>
      <c r="BT17" s="370">
        <v>1</v>
      </c>
      <c r="BU17" s="371">
        <f t="shared" si="13"/>
        <v>-1</v>
      </c>
      <c r="BV17" s="39"/>
      <c r="BW17" s="404"/>
    </row>
    <row r="18" spans="1:75" ht="18.75" customHeight="1" outlineLevel="1" thickTop="1" thickBot="1" x14ac:dyDescent="0.4">
      <c r="A18" s="183"/>
      <c r="C18" s="47" t="s">
        <v>22</v>
      </c>
      <c r="D18" s="53" t="s">
        <v>303</v>
      </c>
      <c r="E18" s="253" t="s">
        <v>354</v>
      </c>
      <c r="F18" s="472" t="s">
        <v>409</v>
      </c>
      <c r="G18" s="54" t="s">
        <v>43</v>
      </c>
      <c r="H18" s="184">
        <f t="shared" si="0"/>
        <v>1</v>
      </c>
      <c r="I18" s="209">
        <v>1</v>
      </c>
      <c r="J18" s="2">
        <v>0</v>
      </c>
      <c r="K18" s="210">
        <v>1</v>
      </c>
      <c r="L18" s="55"/>
      <c r="M18" s="207"/>
      <c r="N18" s="208">
        <v>0.02</v>
      </c>
      <c r="O18" s="208"/>
      <c r="P18" s="208"/>
      <c r="Q18" s="208"/>
      <c r="R18" s="208"/>
      <c r="S18" s="220">
        <f t="shared" si="14"/>
        <v>0.02</v>
      </c>
      <c r="T18" s="56"/>
      <c r="U18" s="26"/>
      <c r="V18" s="26"/>
      <c r="W18" s="423"/>
      <c r="Y18" s="47" t="s">
        <v>22</v>
      </c>
      <c r="Z18" s="249" t="s">
        <v>180</v>
      </c>
      <c r="AA18" s="54" t="s">
        <v>43</v>
      </c>
      <c r="AB18" s="184">
        <f t="shared" ref="AB18:AB25" si="26">AC18+AD18</f>
        <v>1</v>
      </c>
      <c r="AC18" s="209">
        <v>1</v>
      </c>
      <c r="AD18" s="2">
        <v>0</v>
      </c>
      <c r="AE18" s="210">
        <v>1</v>
      </c>
      <c r="AF18" s="55"/>
      <c r="AG18" s="207"/>
      <c r="AH18" s="208">
        <v>0.02</v>
      </c>
      <c r="AI18" s="208"/>
      <c r="AJ18" s="208"/>
      <c r="AK18" s="208"/>
      <c r="AL18" s="208"/>
      <c r="AM18" s="220">
        <f t="shared" ref="AM18:AM26" si="27">SUM(AG18:AL18)</f>
        <v>0.02</v>
      </c>
      <c r="AN18" s="199"/>
      <c r="AP18" s="47" t="s">
        <v>22</v>
      </c>
      <c r="AQ18" s="53" t="s">
        <v>136</v>
      </c>
      <c r="AR18" s="54" t="s">
        <v>43</v>
      </c>
      <c r="AS18" s="184">
        <f t="shared" si="2"/>
        <v>0</v>
      </c>
      <c r="AT18" s="209">
        <f t="shared" si="3"/>
        <v>0</v>
      </c>
      <c r="AU18" s="2">
        <f t="shared" si="4"/>
        <v>0</v>
      </c>
      <c r="AV18" s="210">
        <f t="shared" si="5"/>
        <v>0</v>
      </c>
      <c r="AW18" s="241"/>
      <c r="AX18" s="207">
        <f t="shared" si="6"/>
        <v>0</v>
      </c>
      <c r="AY18" s="208">
        <f t="shared" si="7"/>
        <v>0</v>
      </c>
      <c r="AZ18" s="208">
        <f t="shared" si="8"/>
        <v>0</v>
      </c>
      <c r="BA18" s="208">
        <f t="shared" si="9"/>
        <v>0</v>
      </c>
      <c r="BB18" s="185">
        <f t="shared" si="10"/>
        <v>0</v>
      </c>
      <c r="BC18" s="185">
        <f t="shared" si="10"/>
        <v>0</v>
      </c>
      <c r="BD18" s="220">
        <f t="shared" ref="BD18:BD50" si="28">S18-AM18</f>
        <v>0</v>
      </c>
      <c r="BE18" s="204"/>
      <c r="BO18" s="350" t="s">
        <v>43</v>
      </c>
      <c r="BP18" s="367">
        <f t="shared" ref="BP18:BP25" si="29">BQ18+BR18</f>
        <v>2</v>
      </c>
      <c r="BQ18" s="368">
        <v>1</v>
      </c>
      <c r="BR18" s="369">
        <v>1</v>
      </c>
      <c r="BS18" s="370">
        <v>1</v>
      </c>
      <c r="BT18" s="370">
        <v>1</v>
      </c>
      <c r="BU18" s="371">
        <f t="shared" si="13"/>
        <v>0</v>
      </c>
      <c r="BV18" s="39"/>
      <c r="BW18" s="404"/>
    </row>
    <row r="19" spans="1:75" ht="18.75" customHeight="1" outlineLevel="1" thickTop="1" thickBot="1" x14ac:dyDescent="0.4">
      <c r="A19" s="183"/>
      <c r="C19" s="47" t="s">
        <v>22</v>
      </c>
      <c r="D19" s="253" t="s">
        <v>390</v>
      </c>
      <c r="E19" s="253" t="s">
        <v>355</v>
      </c>
      <c r="F19" s="472" t="s">
        <v>410</v>
      </c>
      <c r="G19" s="54" t="s">
        <v>45</v>
      </c>
      <c r="H19" s="184">
        <f t="shared" si="0"/>
        <v>6</v>
      </c>
      <c r="I19" s="209">
        <v>4</v>
      </c>
      <c r="J19" s="2">
        <v>2</v>
      </c>
      <c r="K19" s="210">
        <v>2</v>
      </c>
      <c r="L19" s="55"/>
      <c r="M19" s="207">
        <v>0.35</v>
      </c>
      <c r="N19" s="208">
        <v>1.45</v>
      </c>
      <c r="O19" s="208"/>
      <c r="P19" s="208"/>
      <c r="Q19" s="208">
        <v>0.55000000000000004</v>
      </c>
      <c r="R19" s="208"/>
      <c r="S19" s="220">
        <f t="shared" si="14"/>
        <v>2.3499999999999996</v>
      </c>
      <c r="T19" s="56"/>
      <c r="U19" s="26"/>
      <c r="V19" s="26"/>
      <c r="W19" s="420"/>
      <c r="Y19" s="47" t="s">
        <v>22</v>
      </c>
      <c r="Z19" s="249" t="s">
        <v>181</v>
      </c>
      <c r="AA19" s="54" t="s">
        <v>45</v>
      </c>
      <c r="AB19" s="184">
        <f t="shared" si="26"/>
        <v>6</v>
      </c>
      <c r="AC19" s="209">
        <v>4</v>
      </c>
      <c r="AD19" s="2">
        <v>2</v>
      </c>
      <c r="AE19" s="210">
        <v>2</v>
      </c>
      <c r="AF19" s="55"/>
      <c r="AG19" s="207">
        <v>0.35</v>
      </c>
      <c r="AH19" s="208">
        <v>1.45</v>
      </c>
      <c r="AI19" s="208"/>
      <c r="AJ19" s="208"/>
      <c r="AK19" s="208">
        <v>0.55000000000000004</v>
      </c>
      <c r="AL19" s="208"/>
      <c r="AM19" s="220">
        <f t="shared" si="27"/>
        <v>2.3499999999999996</v>
      </c>
      <c r="AN19" s="199"/>
      <c r="AP19" s="47" t="s">
        <v>22</v>
      </c>
      <c r="AQ19" s="53" t="s">
        <v>137</v>
      </c>
      <c r="AR19" s="54" t="s">
        <v>45</v>
      </c>
      <c r="AS19" s="184">
        <f t="shared" si="2"/>
        <v>0</v>
      </c>
      <c r="AT19" s="209">
        <f t="shared" si="3"/>
        <v>0</v>
      </c>
      <c r="AU19" s="2">
        <f t="shared" si="4"/>
        <v>0</v>
      </c>
      <c r="AV19" s="210">
        <f t="shared" si="5"/>
        <v>0</v>
      </c>
      <c r="AW19" s="241"/>
      <c r="AX19" s="207">
        <f t="shared" si="6"/>
        <v>0</v>
      </c>
      <c r="AY19" s="208">
        <f t="shared" si="7"/>
        <v>0</v>
      </c>
      <c r="AZ19" s="208">
        <f t="shared" si="8"/>
        <v>0</v>
      </c>
      <c r="BA19" s="208">
        <f t="shared" si="9"/>
        <v>0</v>
      </c>
      <c r="BB19" s="185">
        <f t="shared" si="10"/>
        <v>0</v>
      </c>
      <c r="BC19" s="185">
        <f t="shared" si="10"/>
        <v>0</v>
      </c>
      <c r="BD19" s="220">
        <f t="shared" si="28"/>
        <v>0</v>
      </c>
      <c r="BE19" s="204"/>
      <c r="BO19" s="350" t="s">
        <v>45</v>
      </c>
      <c r="BP19" s="367">
        <f t="shared" si="29"/>
        <v>8</v>
      </c>
      <c r="BQ19" s="368">
        <v>4</v>
      </c>
      <c r="BR19" s="369">
        <v>4</v>
      </c>
      <c r="BS19" s="370">
        <v>2</v>
      </c>
      <c r="BT19" s="370">
        <v>0</v>
      </c>
      <c r="BU19" s="371">
        <f t="shared" si="13"/>
        <v>0</v>
      </c>
      <c r="BV19" s="39"/>
      <c r="BW19" s="404" t="s">
        <v>241</v>
      </c>
    </row>
    <row r="20" spans="1:75" ht="18.75" customHeight="1" outlineLevel="1" thickTop="1" thickBot="1" x14ac:dyDescent="0.4">
      <c r="A20" s="183"/>
      <c r="C20" s="47" t="s">
        <v>22</v>
      </c>
      <c r="D20" s="53" t="s">
        <v>304</v>
      </c>
      <c r="E20" s="253" t="s">
        <v>356</v>
      </c>
      <c r="F20" s="472" t="s">
        <v>411</v>
      </c>
      <c r="G20" s="54" t="s">
        <v>46</v>
      </c>
      <c r="H20" s="184">
        <f t="shared" si="0"/>
        <v>1</v>
      </c>
      <c r="I20" s="209">
        <v>1</v>
      </c>
      <c r="J20" s="2">
        <v>0</v>
      </c>
      <c r="K20" s="210">
        <v>0</v>
      </c>
      <c r="L20" s="55"/>
      <c r="M20" s="207"/>
      <c r="N20" s="208">
        <v>0.02</v>
      </c>
      <c r="O20" s="208"/>
      <c r="P20" s="208"/>
      <c r="Q20" s="208"/>
      <c r="R20" s="208"/>
      <c r="S20" s="220">
        <f t="shared" si="14"/>
        <v>0.02</v>
      </c>
      <c r="T20" s="56"/>
      <c r="U20" s="26"/>
      <c r="V20" s="26"/>
      <c r="W20" s="423"/>
      <c r="Y20" s="47" t="s">
        <v>22</v>
      </c>
      <c r="Z20" s="249" t="s">
        <v>182</v>
      </c>
      <c r="AA20" s="54" t="s">
        <v>46</v>
      </c>
      <c r="AB20" s="184">
        <f t="shared" si="26"/>
        <v>1</v>
      </c>
      <c r="AC20" s="209">
        <v>1</v>
      </c>
      <c r="AD20" s="2">
        <v>0</v>
      </c>
      <c r="AE20" s="210">
        <v>0</v>
      </c>
      <c r="AF20" s="55"/>
      <c r="AG20" s="207"/>
      <c r="AH20" s="208">
        <v>0.02</v>
      </c>
      <c r="AI20" s="208"/>
      <c r="AJ20" s="208"/>
      <c r="AK20" s="208"/>
      <c r="AL20" s="208"/>
      <c r="AM20" s="220">
        <f t="shared" si="27"/>
        <v>0.02</v>
      </c>
      <c r="AN20" s="199"/>
      <c r="AP20" s="47" t="s">
        <v>22</v>
      </c>
      <c r="AQ20" s="53" t="s">
        <v>138</v>
      </c>
      <c r="AR20" s="54" t="s">
        <v>46</v>
      </c>
      <c r="AS20" s="184">
        <f t="shared" si="2"/>
        <v>0</v>
      </c>
      <c r="AT20" s="209">
        <f t="shared" si="3"/>
        <v>0</v>
      </c>
      <c r="AU20" s="2">
        <f t="shared" si="4"/>
        <v>0</v>
      </c>
      <c r="AV20" s="210">
        <f t="shared" si="5"/>
        <v>0</v>
      </c>
      <c r="AW20" s="241"/>
      <c r="AX20" s="207">
        <f t="shared" si="6"/>
        <v>0</v>
      </c>
      <c r="AY20" s="208">
        <f t="shared" si="7"/>
        <v>0</v>
      </c>
      <c r="AZ20" s="208">
        <f t="shared" si="8"/>
        <v>0</v>
      </c>
      <c r="BA20" s="208">
        <f t="shared" si="9"/>
        <v>0</v>
      </c>
      <c r="BB20" s="185">
        <f t="shared" si="10"/>
        <v>0</v>
      </c>
      <c r="BC20" s="185">
        <f t="shared" si="10"/>
        <v>0</v>
      </c>
      <c r="BD20" s="220">
        <f t="shared" si="28"/>
        <v>0</v>
      </c>
      <c r="BE20" s="204"/>
      <c r="BO20" s="350" t="s">
        <v>46</v>
      </c>
      <c r="BP20" s="367">
        <f t="shared" si="29"/>
        <v>1</v>
      </c>
      <c r="BQ20" s="368">
        <v>1</v>
      </c>
      <c r="BR20" s="369">
        <v>0</v>
      </c>
      <c r="BS20" s="370">
        <v>0</v>
      </c>
      <c r="BT20" s="370">
        <v>0</v>
      </c>
      <c r="BU20" s="371">
        <f t="shared" si="13"/>
        <v>0</v>
      </c>
      <c r="BV20" s="39"/>
      <c r="BW20" s="404"/>
    </row>
    <row r="21" spans="1:75" ht="20.25" customHeight="1" outlineLevel="1" thickTop="1" thickBot="1" x14ac:dyDescent="0.4">
      <c r="A21" s="183"/>
      <c r="C21" s="47" t="s">
        <v>22</v>
      </c>
      <c r="D21" s="253" t="s">
        <v>391</v>
      </c>
      <c r="E21" s="253" t="s">
        <v>357</v>
      </c>
      <c r="F21" s="472" t="s">
        <v>412</v>
      </c>
      <c r="G21" s="54" t="s">
        <v>47</v>
      </c>
      <c r="H21" s="184">
        <f t="shared" ref="H21:H22" si="30">I21+J21</f>
        <v>5</v>
      </c>
      <c r="I21" s="209">
        <v>3</v>
      </c>
      <c r="J21" s="2">
        <v>2</v>
      </c>
      <c r="K21" s="210">
        <v>3</v>
      </c>
      <c r="L21" s="55"/>
      <c r="M21" s="207">
        <v>1.4</v>
      </c>
      <c r="N21" s="208">
        <v>1.335</v>
      </c>
      <c r="O21" s="208">
        <v>0.5</v>
      </c>
      <c r="P21" s="208">
        <v>0.1</v>
      </c>
      <c r="Q21" s="208">
        <v>1</v>
      </c>
      <c r="R21" s="208"/>
      <c r="S21" s="220">
        <f t="shared" si="14"/>
        <v>4.335</v>
      </c>
      <c r="T21" s="56"/>
      <c r="U21" s="26" t="s">
        <v>445</v>
      </c>
      <c r="V21" s="26" t="s">
        <v>445</v>
      </c>
      <c r="W21" s="420"/>
      <c r="Y21" s="47" t="s">
        <v>22</v>
      </c>
      <c r="Z21" s="249" t="s">
        <v>139</v>
      </c>
      <c r="AA21" s="54" t="s">
        <v>47</v>
      </c>
      <c r="AB21" s="184">
        <f t="shared" si="26"/>
        <v>6</v>
      </c>
      <c r="AC21" s="209">
        <v>3</v>
      </c>
      <c r="AD21" s="2">
        <v>3</v>
      </c>
      <c r="AE21" s="210">
        <v>3</v>
      </c>
      <c r="AF21" s="55"/>
      <c r="AG21" s="207">
        <v>1.4</v>
      </c>
      <c r="AH21" s="208">
        <v>1.835</v>
      </c>
      <c r="AI21" s="208">
        <v>0.5</v>
      </c>
      <c r="AJ21" s="208">
        <v>0.1</v>
      </c>
      <c r="AK21" s="208">
        <v>1.1000000000000001</v>
      </c>
      <c r="AL21" s="208"/>
      <c r="AM21" s="220">
        <f t="shared" si="27"/>
        <v>4.9350000000000005</v>
      </c>
      <c r="AN21" s="199"/>
      <c r="AP21" s="47" t="s">
        <v>22</v>
      </c>
      <c r="AQ21" s="53" t="s">
        <v>139</v>
      </c>
      <c r="AR21" s="54" t="s">
        <v>47</v>
      </c>
      <c r="AS21" s="184">
        <f t="shared" si="2"/>
        <v>-1</v>
      </c>
      <c r="AT21" s="209">
        <f t="shared" si="3"/>
        <v>0</v>
      </c>
      <c r="AU21" s="2">
        <f t="shared" si="4"/>
        <v>-1</v>
      </c>
      <c r="AV21" s="210">
        <f t="shared" si="5"/>
        <v>0</v>
      </c>
      <c r="AW21" s="241"/>
      <c r="AX21" s="207">
        <f t="shared" si="6"/>
        <v>0</v>
      </c>
      <c r="AY21" s="208">
        <f t="shared" si="7"/>
        <v>-0.5</v>
      </c>
      <c r="AZ21" s="208">
        <f t="shared" si="8"/>
        <v>0</v>
      </c>
      <c r="BA21" s="208">
        <f t="shared" si="9"/>
        <v>0</v>
      </c>
      <c r="BB21" s="185">
        <f t="shared" si="10"/>
        <v>-0.10000000000000009</v>
      </c>
      <c r="BC21" s="185">
        <f t="shared" si="10"/>
        <v>0</v>
      </c>
      <c r="BD21" s="220">
        <f t="shared" si="28"/>
        <v>-0.60000000000000053</v>
      </c>
      <c r="BE21" s="204"/>
      <c r="BO21" s="350" t="s">
        <v>47</v>
      </c>
      <c r="BP21" s="367">
        <f t="shared" ref="BP21:BP22" si="31">BQ21+BR21</f>
        <v>7</v>
      </c>
      <c r="BQ21" s="368">
        <v>4</v>
      </c>
      <c r="BR21" s="369">
        <v>3</v>
      </c>
      <c r="BS21" s="370">
        <v>6</v>
      </c>
      <c r="BT21" s="370">
        <v>4</v>
      </c>
      <c r="BU21" s="371">
        <f t="shared" si="13"/>
        <v>-3</v>
      </c>
      <c r="BV21" s="39"/>
      <c r="BW21" s="404" t="s">
        <v>245</v>
      </c>
    </row>
    <row r="22" spans="1:75" ht="20.25" customHeight="1" outlineLevel="1" thickTop="1" thickBot="1" x14ac:dyDescent="0.4">
      <c r="A22" s="183"/>
      <c r="C22" s="47" t="s">
        <v>22</v>
      </c>
      <c r="D22" s="435" t="s">
        <v>305</v>
      </c>
      <c r="E22" s="435" t="s">
        <v>358</v>
      </c>
      <c r="F22" s="472" t="s">
        <v>413</v>
      </c>
      <c r="G22" s="26" t="s">
        <v>285</v>
      </c>
      <c r="H22" s="184">
        <f t="shared" si="30"/>
        <v>1</v>
      </c>
      <c r="I22" s="209">
        <v>1</v>
      </c>
      <c r="J22" s="2">
        <v>0</v>
      </c>
      <c r="K22" s="210">
        <v>1</v>
      </c>
      <c r="L22" s="55"/>
      <c r="M22" s="207">
        <v>0.15</v>
      </c>
      <c r="N22" s="208">
        <v>0.35</v>
      </c>
      <c r="O22" s="208"/>
      <c r="P22" s="208"/>
      <c r="Q22" s="208">
        <v>0.3</v>
      </c>
      <c r="R22" s="208"/>
      <c r="S22" s="220">
        <f t="shared" ref="S22" si="32">SUM(M22:R22)</f>
        <v>0.8</v>
      </c>
      <c r="T22" s="56"/>
      <c r="U22" s="26" t="s">
        <v>445</v>
      </c>
      <c r="V22" s="26" t="s">
        <v>445</v>
      </c>
      <c r="W22" s="420"/>
      <c r="Y22" s="47" t="s">
        <v>22</v>
      </c>
      <c r="Z22" s="435" t="s">
        <v>288</v>
      </c>
      <c r="AA22" s="436" t="s">
        <v>285</v>
      </c>
      <c r="AB22" s="184">
        <f t="shared" si="26"/>
        <v>1</v>
      </c>
      <c r="AC22" s="209">
        <v>1</v>
      </c>
      <c r="AD22" s="2">
        <v>0</v>
      </c>
      <c r="AE22" s="210">
        <v>1</v>
      </c>
      <c r="AF22" s="55"/>
      <c r="AG22" s="207"/>
      <c r="AH22" s="208">
        <v>0.35</v>
      </c>
      <c r="AI22" s="208"/>
      <c r="AJ22" s="208"/>
      <c r="AK22" s="208">
        <v>0.4</v>
      </c>
      <c r="AL22" s="208"/>
      <c r="AM22" s="220">
        <f t="shared" ref="AM22" si="33">SUM(AG22:AL22)</f>
        <v>0.75</v>
      </c>
      <c r="AN22" s="199"/>
      <c r="AP22" s="47" t="s">
        <v>22</v>
      </c>
      <c r="AQ22" s="435" t="s">
        <v>288</v>
      </c>
      <c r="AR22" s="436" t="s">
        <v>285</v>
      </c>
      <c r="AS22" s="184">
        <f t="shared" ref="AS22" si="34">H22-AB22</f>
        <v>0</v>
      </c>
      <c r="AT22" s="209">
        <f t="shared" ref="AT22" si="35">I22-AC22</f>
        <v>0</v>
      </c>
      <c r="AU22" s="2">
        <f t="shared" ref="AU22" si="36">J22-AD22</f>
        <v>0</v>
      </c>
      <c r="AV22" s="210">
        <f t="shared" ref="AV22" si="37">K22-AE22</f>
        <v>0</v>
      </c>
      <c r="AW22" s="241"/>
      <c r="AX22" s="207">
        <f t="shared" ref="AX22" si="38">M22-AG22</f>
        <v>0.15</v>
      </c>
      <c r="AY22" s="208">
        <f t="shared" ref="AY22" si="39">N22-AH22</f>
        <v>0</v>
      </c>
      <c r="AZ22" s="208">
        <f t="shared" ref="AZ22" si="40">O22-AI22</f>
        <v>0</v>
      </c>
      <c r="BA22" s="208">
        <f t="shared" ref="BA22" si="41">P22-AJ22</f>
        <v>0</v>
      </c>
      <c r="BB22" s="185">
        <f t="shared" ref="BB22" si="42">Q22-AK22</f>
        <v>-0.10000000000000003</v>
      </c>
      <c r="BC22" s="185">
        <f t="shared" ref="BC22" si="43">R22-AL22</f>
        <v>0</v>
      </c>
      <c r="BD22" s="220">
        <f t="shared" ref="BD22" si="44">S22-AM22</f>
        <v>5.0000000000000044E-2</v>
      </c>
      <c r="BE22" s="204"/>
      <c r="BO22" s="350" t="s">
        <v>47</v>
      </c>
      <c r="BP22" s="367">
        <f t="shared" si="31"/>
        <v>7</v>
      </c>
      <c r="BQ22" s="368">
        <v>4</v>
      </c>
      <c r="BR22" s="369">
        <v>3</v>
      </c>
      <c r="BS22" s="370">
        <v>6</v>
      </c>
      <c r="BT22" s="370">
        <v>4</v>
      </c>
      <c r="BU22" s="371">
        <f t="shared" ref="BU22" si="45">K22-BS22</f>
        <v>-5</v>
      </c>
      <c r="BV22" s="39"/>
      <c r="BW22" s="404" t="s">
        <v>245</v>
      </c>
    </row>
    <row r="23" spans="1:75" ht="20.25" customHeight="1" outlineLevel="1" thickTop="1" thickBot="1" x14ac:dyDescent="0.4">
      <c r="A23" s="183"/>
      <c r="C23" s="47" t="s">
        <v>22</v>
      </c>
      <c r="D23" s="435" t="s">
        <v>335</v>
      </c>
      <c r="E23" s="435" t="s">
        <v>336</v>
      </c>
      <c r="F23" s="472" t="s">
        <v>414</v>
      </c>
      <c r="G23" s="26" t="s">
        <v>337</v>
      </c>
      <c r="H23" s="184">
        <f t="shared" si="0"/>
        <v>1</v>
      </c>
      <c r="I23" s="209">
        <v>1</v>
      </c>
      <c r="J23" s="2">
        <v>0</v>
      </c>
      <c r="K23" s="210">
        <v>1</v>
      </c>
      <c r="L23" s="55"/>
      <c r="M23" s="207">
        <v>0.05</v>
      </c>
      <c r="N23" s="208"/>
      <c r="O23" s="208"/>
      <c r="P23" s="208"/>
      <c r="Q23" s="208">
        <v>0.25</v>
      </c>
      <c r="R23" s="208">
        <v>0.7</v>
      </c>
      <c r="S23" s="220">
        <f t="shared" si="14"/>
        <v>1</v>
      </c>
      <c r="T23" s="56"/>
      <c r="U23" s="26"/>
      <c r="V23" s="26"/>
      <c r="W23" s="420"/>
      <c r="Y23" s="47" t="s">
        <v>22</v>
      </c>
      <c r="Z23" s="435" t="s">
        <v>335</v>
      </c>
      <c r="AA23" s="435" t="s">
        <v>336</v>
      </c>
      <c r="AB23" s="184">
        <f t="shared" si="26"/>
        <v>1</v>
      </c>
      <c r="AC23" s="209">
        <v>1</v>
      </c>
      <c r="AD23" s="2">
        <v>0</v>
      </c>
      <c r="AE23" s="210">
        <v>1</v>
      </c>
      <c r="AF23" s="55"/>
      <c r="AG23" s="207">
        <v>0.05</v>
      </c>
      <c r="AH23" s="208"/>
      <c r="AI23" s="208"/>
      <c r="AJ23" s="208"/>
      <c r="AK23" s="208">
        <v>0.25</v>
      </c>
      <c r="AL23" s="208">
        <v>0.7</v>
      </c>
      <c r="AM23" s="220">
        <f t="shared" si="27"/>
        <v>1</v>
      </c>
      <c r="AN23" s="199"/>
      <c r="AP23" s="47" t="s">
        <v>22</v>
      </c>
      <c r="AQ23" s="435" t="s">
        <v>335</v>
      </c>
      <c r="AR23" s="435" t="s">
        <v>336</v>
      </c>
      <c r="AS23" s="184">
        <f t="shared" si="2"/>
        <v>0</v>
      </c>
      <c r="AT23" s="209">
        <f t="shared" si="3"/>
        <v>0</v>
      </c>
      <c r="AU23" s="2">
        <f t="shared" si="4"/>
        <v>0</v>
      </c>
      <c r="AV23" s="210">
        <f t="shared" si="5"/>
        <v>0</v>
      </c>
      <c r="AW23" s="241"/>
      <c r="AX23" s="207">
        <f t="shared" si="6"/>
        <v>0</v>
      </c>
      <c r="AY23" s="208">
        <f t="shared" si="7"/>
        <v>0</v>
      </c>
      <c r="AZ23" s="208">
        <f t="shared" si="8"/>
        <v>0</v>
      </c>
      <c r="BA23" s="208">
        <f t="shared" si="9"/>
        <v>0</v>
      </c>
      <c r="BB23" s="185">
        <f t="shared" si="10"/>
        <v>0</v>
      </c>
      <c r="BC23" s="185">
        <f t="shared" si="10"/>
        <v>0</v>
      </c>
      <c r="BD23" s="220">
        <f t="shared" si="28"/>
        <v>0</v>
      </c>
      <c r="BE23" s="204"/>
      <c r="BO23" s="350" t="s">
        <v>47</v>
      </c>
      <c r="BP23" s="367">
        <f t="shared" si="29"/>
        <v>7</v>
      </c>
      <c r="BQ23" s="368">
        <v>4</v>
      </c>
      <c r="BR23" s="369">
        <v>3</v>
      </c>
      <c r="BS23" s="370">
        <v>6</v>
      </c>
      <c r="BT23" s="370">
        <v>4</v>
      </c>
      <c r="BU23" s="371">
        <f t="shared" si="13"/>
        <v>-5</v>
      </c>
      <c r="BV23" s="39"/>
      <c r="BW23" s="404" t="s">
        <v>245</v>
      </c>
    </row>
    <row r="24" spans="1:75" ht="18.75" customHeight="1" outlineLevel="1" thickTop="1" thickBot="1" x14ac:dyDescent="0.4">
      <c r="A24" s="183"/>
      <c r="C24" s="47" t="s">
        <v>22</v>
      </c>
      <c r="D24" s="253" t="s">
        <v>392</v>
      </c>
      <c r="E24" s="253" t="s">
        <v>359</v>
      </c>
      <c r="F24" s="472" t="s">
        <v>415</v>
      </c>
      <c r="G24" s="54" t="s">
        <v>48</v>
      </c>
      <c r="H24" s="184">
        <f t="shared" si="0"/>
        <v>3</v>
      </c>
      <c r="I24" s="209">
        <v>3</v>
      </c>
      <c r="J24" s="2">
        <v>0</v>
      </c>
      <c r="K24" s="210">
        <v>0</v>
      </c>
      <c r="L24" s="55"/>
      <c r="M24" s="207">
        <v>0.6</v>
      </c>
      <c r="N24" s="208"/>
      <c r="O24" s="208"/>
      <c r="P24" s="208"/>
      <c r="Q24" s="208">
        <v>0.1</v>
      </c>
      <c r="R24" s="208">
        <v>0.2</v>
      </c>
      <c r="S24" s="220">
        <f t="shared" si="14"/>
        <v>0.89999999999999991</v>
      </c>
      <c r="T24" s="56"/>
      <c r="U24" s="26"/>
      <c r="V24" s="26"/>
      <c r="W24" s="420"/>
      <c r="Y24" s="47" t="s">
        <v>22</v>
      </c>
      <c r="Z24" s="249" t="s">
        <v>183</v>
      </c>
      <c r="AA24" s="54" t="s">
        <v>48</v>
      </c>
      <c r="AB24" s="184">
        <f t="shared" si="26"/>
        <v>3</v>
      </c>
      <c r="AC24" s="209">
        <v>3</v>
      </c>
      <c r="AD24" s="2">
        <v>0</v>
      </c>
      <c r="AE24" s="210">
        <v>0</v>
      </c>
      <c r="AF24" s="55"/>
      <c r="AG24" s="207">
        <v>0.6</v>
      </c>
      <c r="AH24" s="208"/>
      <c r="AI24" s="208"/>
      <c r="AJ24" s="208"/>
      <c r="AK24" s="208">
        <v>0.1</v>
      </c>
      <c r="AL24" s="208">
        <v>0.2</v>
      </c>
      <c r="AM24" s="220">
        <f t="shared" si="27"/>
        <v>0.89999999999999991</v>
      </c>
      <c r="AN24" s="199"/>
      <c r="AP24" s="47" t="s">
        <v>22</v>
      </c>
      <c r="AQ24" s="53" t="s">
        <v>140</v>
      </c>
      <c r="AR24" s="54" t="s">
        <v>48</v>
      </c>
      <c r="AS24" s="184">
        <f t="shared" si="2"/>
        <v>0</v>
      </c>
      <c r="AT24" s="209">
        <f t="shared" si="3"/>
        <v>0</v>
      </c>
      <c r="AU24" s="2">
        <f t="shared" si="4"/>
        <v>0</v>
      </c>
      <c r="AV24" s="210">
        <f t="shared" si="5"/>
        <v>0</v>
      </c>
      <c r="AW24" s="241"/>
      <c r="AX24" s="207">
        <f t="shared" si="6"/>
        <v>0</v>
      </c>
      <c r="AY24" s="208">
        <f t="shared" si="7"/>
        <v>0</v>
      </c>
      <c r="AZ24" s="208">
        <f t="shared" si="8"/>
        <v>0</v>
      </c>
      <c r="BA24" s="208">
        <f t="shared" si="9"/>
        <v>0</v>
      </c>
      <c r="BB24" s="185">
        <f t="shared" si="10"/>
        <v>0</v>
      </c>
      <c r="BC24" s="185">
        <f t="shared" si="10"/>
        <v>0</v>
      </c>
      <c r="BD24" s="220">
        <f t="shared" si="28"/>
        <v>0</v>
      </c>
      <c r="BE24" s="204"/>
      <c r="BO24" s="350" t="s">
        <v>48</v>
      </c>
      <c r="BP24" s="367">
        <f t="shared" si="29"/>
        <v>3</v>
      </c>
      <c r="BQ24" s="368">
        <v>2</v>
      </c>
      <c r="BR24" s="369">
        <v>1</v>
      </c>
      <c r="BS24" s="370">
        <v>0</v>
      </c>
      <c r="BT24" s="370">
        <v>0</v>
      </c>
      <c r="BU24" s="371">
        <f t="shared" si="13"/>
        <v>0</v>
      </c>
      <c r="BV24" s="39"/>
      <c r="BW24" s="404"/>
    </row>
    <row r="25" spans="1:75" ht="18.75" customHeight="1" outlineLevel="1" thickTop="1" thickBot="1" x14ac:dyDescent="0.4">
      <c r="A25" s="183"/>
      <c r="C25" s="47" t="s">
        <v>22</v>
      </c>
      <c r="D25" s="53" t="s">
        <v>306</v>
      </c>
      <c r="E25" s="253" t="s">
        <v>360</v>
      </c>
      <c r="F25" s="472" t="s">
        <v>416</v>
      </c>
      <c r="G25" s="54" t="s">
        <v>49</v>
      </c>
      <c r="H25" s="184">
        <f t="shared" si="0"/>
        <v>18</v>
      </c>
      <c r="I25" s="209">
        <v>6</v>
      </c>
      <c r="J25" s="2">
        <v>12</v>
      </c>
      <c r="K25" s="210">
        <v>14</v>
      </c>
      <c r="L25" s="55"/>
      <c r="M25" s="207">
        <v>2.23</v>
      </c>
      <c r="N25" s="208">
        <v>3.1</v>
      </c>
      <c r="O25" s="208">
        <v>0.1</v>
      </c>
      <c r="P25" s="208">
        <v>1.6</v>
      </c>
      <c r="Q25" s="208">
        <v>1.1000000000000001</v>
      </c>
      <c r="R25" s="208">
        <v>3.2</v>
      </c>
      <c r="S25" s="220">
        <f t="shared" si="14"/>
        <v>11.329999999999998</v>
      </c>
      <c r="T25" s="56"/>
      <c r="U25" s="26" t="s">
        <v>445</v>
      </c>
      <c r="V25" s="26" t="s">
        <v>445</v>
      </c>
      <c r="W25" s="420"/>
      <c r="Y25" s="47" t="s">
        <v>22</v>
      </c>
      <c r="Z25" s="249" t="s">
        <v>184</v>
      </c>
      <c r="AA25" s="54" t="s">
        <v>49</v>
      </c>
      <c r="AB25" s="184">
        <f t="shared" si="26"/>
        <v>18</v>
      </c>
      <c r="AC25" s="209">
        <v>6</v>
      </c>
      <c r="AD25" s="2">
        <v>12</v>
      </c>
      <c r="AE25" s="210">
        <v>14</v>
      </c>
      <c r="AF25" s="55"/>
      <c r="AG25" s="207">
        <v>2.23</v>
      </c>
      <c r="AH25" s="208">
        <v>2.9</v>
      </c>
      <c r="AI25" s="208">
        <v>0.2</v>
      </c>
      <c r="AJ25" s="208">
        <v>1.4</v>
      </c>
      <c r="AK25" s="208">
        <v>1.5</v>
      </c>
      <c r="AL25" s="208">
        <v>2.95</v>
      </c>
      <c r="AM25" s="220">
        <f t="shared" si="27"/>
        <v>11.18</v>
      </c>
      <c r="AN25" s="199"/>
      <c r="AP25" s="47" t="s">
        <v>22</v>
      </c>
      <c r="AQ25" s="53" t="s">
        <v>141</v>
      </c>
      <c r="AR25" s="54" t="s">
        <v>49</v>
      </c>
      <c r="AS25" s="184">
        <f t="shared" si="2"/>
        <v>0</v>
      </c>
      <c r="AT25" s="209">
        <f t="shared" si="3"/>
        <v>0</v>
      </c>
      <c r="AU25" s="2">
        <f t="shared" si="4"/>
        <v>0</v>
      </c>
      <c r="AV25" s="210">
        <f t="shared" si="5"/>
        <v>0</v>
      </c>
      <c r="AW25" s="241"/>
      <c r="AX25" s="207">
        <f t="shared" si="6"/>
        <v>0</v>
      </c>
      <c r="AY25" s="208">
        <f t="shared" si="7"/>
        <v>0.20000000000000018</v>
      </c>
      <c r="AZ25" s="208">
        <f t="shared" si="8"/>
        <v>-0.1</v>
      </c>
      <c r="BA25" s="208">
        <f t="shared" si="9"/>
        <v>0.20000000000000018</v>
      </c>
      <c r="BB25" s="185">
        <f t="shared" si="10"/>
        <v>-0.39999999999999991</v>
      </c>
      <c r="BC25" s="185">
        <f t="shared" si="10"/>
        <v>0.25</v>
      </c>
      <c r="BD25" s="220">
        <f t="shared" si="28"/>
        <v>0.14999999999999858</v>
      </c>
      <c r="BE25" s="204"/>
      <c r="BO25" s="356" t="s">
        <v>49</v>
      </c>
      <c r="BP25" s="373">
        <f t="shared" si="29"/>
        <v>18</v>
      </c>
      <c r="BQ25" s="374">
        <v>5</v>
      </c>
      <c r="BR25" s="375">
        <v>13</v>
      </c>
      <c r="BS25" s="376">
        <v>12</v>
      </c>
      <c r="BT25" s="376">
        <v>11</v>
      </c>
      <c r="BU25" s="400">
        <f t="shared" si="13"/>
        <v>2</v>
      </c>
      <c r="BV25" s="39"/>
      <c r="BW25" s="416" t="s">
        <v>243</v>
      </c>
    </row>
    <row r="26" spans="1:75" ht="18.75" customHeight="1" outlineLevel="1" thickTop="1" thickBot="1" x14ac:dyDescent="0.4">
      <c r="A26" s="183"/>
      <c r="C26" s="47" t="s">
        <v>22</v>
      </c>
      <c r="D26" s="435" t="s">
        <v>307</v>
      </c>
      <c r="E26" s="435" t="s">
        <v>361</v>
      </c>
      <c r="F26" s="472" t="s">
        <v>417</v>
      </c>
      <c r="G26" s="436" t="s">
        <v>273</v>
      </c>
      <c r="H26" s="215">
        <f>I26+J26</f>
        <v>1</v>
      </c>
      <c r="I26" s="216">
        <v>1</v>
      </c>
      <c r="J26" s="217">
        <v>0</v>
      </c>
      <c r="K26" s="218">
        <v>0</v>
      </c>
      <c r="L26" s="219"/>
      <c r="M26" s="207"/>
      <c r="N26" s="208">
        <v>0.05</v>
      </c>
      <c r="O26" s="208"/>
      <c r="P26" s="208"/>
      <c r="Q26" s="208">
        <v>0.05</v>
      </c>
      <c r="R26" s="208"/>
      <c r="S26" s="220">
        <f t="shared" si="14"/>
        <v>0.1</v>
      </c>
      <c r="T26" s="56"/>
      <c r="U26" s="26"/>
      <c r="V26" s="26"/>
      <c r="W26" s="420"/>
      <c r="Y26" s="47" t="s">
        <v>22</v>
      </c>
      <c r="Z26" s="435" t="s">
        <v>272</v>
      </c>
      <c r="AA26" s="26" t="s">
        <v>273</v>
      </c>
      <c r="AB26" s="215">
        <f>AC26+AD26</f>
        <v>1</v>
      </c>
      <c r="AC26" s="216">
        <v>1</v>
      </c>
      <c r="AD26" s="217">
        <v>0</v>
      </c>
      <c r="AE26" s="218">
        <v>0</v>
      </c>
      <c r="AF26" s="219"/>
      <c r="AG26" s="207"/>
      <c r="AH26" s="208">
        <v>0.05</v>
      </c>
      <c r="AI26" s="208"/>
      <c r="AJ26" s="208"/>
      <c r="AK26" s="208">
        <v>0.05</v>
      </c>
      <c r="AL26" s="208"/>
      <c r="AM26" s="220">
        <f t="shared" si="27"/>
        <v>0.1</v>
      </c>
      <c r="AN26" s="199"/>
      <c r="AP26" s="47" t="s">
        <v>22</v>
      </c>
      <c r="AQ26" s="435" t="s">
        <v>272</v>
      </c>
      <c r="AR26" s="26" t="s">
        <v>273</v>
      </c>
      <c r="AS26" s="215">
        <f t="shared" si="2"/>
        <v>0</v>
      </c>
      <c r="AT26" s="216">
        <f t="shared" si="3"/>
        <v>0</v>
      </c>
      <c r="AU26" s="217">
        <f t="shared" si="4"/>
        <v>0</v>
      </c>
      <c r="AV26" s="218">
        <f t="shared" si="5"/>
        <v>0</v>
      </c>
      <c r="AW26" s="241"/>
      <c r="AX26" s="207">
        <f t="shared" si="6"/>
        <v>0</v>
      </c>
      <c r="AY26" s="208">
        <f t="shared" si="7"/>
        <v>0</v>
      </c>
      <c r="AZ26" s="208">
        <f t="shared" si="8"/>
        <v>0</v>
      </c>
      <c r="BA26" s="208">
        <f t="shared" si="9"/>
        <v>0</v>
      </c>
      <c r="BB26" s="185">
        <f t="shared" si="10"/>
        <v>0</v>
      </c>
      <c r="BC26" s="185">
        <f t="shared" si="10"/>
        <v>0</v>
      </c>
      <c r="BD26" s="220">
        <f t="shared" si="28"/>
        <v>0</v>
      </c>
      <c r="BE26" s="204"/>
      <c r="BO26" s="356" t="s">
        <v>166</v>
      </c>
      <c r="BP26" s="357">
        <v>0</v>
      </c>
      <c r="BQ26" s="358">
        <v>0</v>
      </c>
      <c r="BR26" s="359">
        <v>0</v>
      </c>
      <c r="BS26" s="360">
        <v>0</v>
      </c>
      <c r="BT26" s="360">
        <v>2</v>
      </c>
      <c r="BU26" s="361">
        <f t="shared" si="13"/>
        <v>0</v>
      </c>
      <c r="BV26" s="39"/>
      <c r="BW26" s="405" t="s">
        <v>230</v>
      </c>
    </row>
    <row r="27" spans="1:75" ht="21.75" customHeight="1" thickTop="1" thickBot="1" x14ac:dyDescent="0.4">
      <c r="A27" s="183"/>
      <c r="C27" s="48"/>
      <c r="D27" s="450" t="s">
        <v>85</v>
      </c>
      <c r="E27" s="469"/>
      <c r="F27" s="473"/>
      <c r="G27" s="451"/>
      <c r="H27" s="211">
        <f t="shared" ref="H27:S27" si="46">SUM(H3:H26)</f>
        <v>69</v>
      </c>
      <c r="I27" s="212">
        <f t="shared" si="46"/>
        <v>41</v>
      </c>
      <c r="J27" s="213">
        <f t="shared" si="46"/>
        <v>28</v>
      </c>
      <c r="K27" s="214">
        <f t="shared" si="46"/>
        <v>41</v>
      </c>
      <c r="L27" s="59">
        <f t="shared" si="46"/>
        <v>0</v>
      </c>
      <c r="M27" s="60">
        <f t="shared" si="46"/>
        <v>7.1099999999999994</v>
      </c>
      <c r="N27" s="61">
        <f t="shared" si="46"/>
        <v>10.164999999999999</v>
      </c>
      <c r="O27" s="61">
        <f t="shared" si="46"/>
        <v>2.1300000000000003</v>
      </c>
      <c r="P27" s="61">
        <f t="shared" si="46"/>
        <v>2.7</v>
      </c>
      <c r="Q27" s="61">
        <f t="shared" si="46"/>
        <v>7.8299999999999992</v>
      </c>
      <c r="R27" s="61">
        <f t="shared" si="46"/>
        <v>5.15</v>
      </c>
      <c r="S27" s="240">
        <f t="shared" si="46"/>
        <v>35.085000000000001</v>
      </c>
      <c r="T27" s="56"/>
      <c r="U27" s="248">
        <f>COUNTA(U3:U26)</f>
        <v>10</v>
      </c>
      <c r="V27" s="248">
        <f>COUNTA(V3:V26)</f>
        <v>9</v>
      </c>
      <c r="W27" s="453">
        <f>COUNTA(W3:W26)</f>
        <v>0</v>
      </c>
      <c r="Y27" s="48"/>
      <c r="Z27" s="251" t="s">
        <v>85</v>
      </c>
      <c r="AA27" s="58"/>
      <c r="AB27" s="211">
        <f t="shared" ref="AB27:AE27" si="47">SUM(AB3:AB26)</f>
        <v>71</v>
      </c>
      <c r="AC27" s="212">
        <f t="shared" si="47"/>
        <v>41</v>
      </c>
      <c r="AD27" s="213">
        <f t="shared" si="47"/>
        <v>30</v>
      </c>
      <c r="AE27" s="214">
        <f t="shared" si="47"/>
        <v>41</v>
      </c>
      <c r="AF27" s="59">
        <f t="shared" ref="AF27:AM27" si="48">SUM(AF3:AF26)</f>
        <v>0</v>
      </c>
      <c r="AG27" s="60">
        <f t="shared" ref="AG27:AL27" si="49">SUM(AG3:AG26)</f>
        <v>7.2099999999999991</v>
      </c>
      <c r="AH27" s="61">
        <f t="shared" si="49"/>
        <v>10.664999999999999</v>
      </c>
      <c r="AI27" s="61">
        <f t="shared" si="49"/>
        <v>2.4300000000000006</v>
      </c>
      <c r="AJ27" s="61">
        <f t="shared" si="49"/>
        <v>2.73</v>
      </c>
      <c r="AK27" s="61">
        <f t="shared" si="49"/>
        <v>8.0299999999999994</v>
      </c>
      <c r="AL27" s="61">
        <f t="shared" si="49"/>
        <v>5.15</v>
      </c>
      <c r="AM27" s="240">
        <f t="shared" si="48"/>
        <v>36.215000000000003</v>
      </c>
      <c r="AN27" s="199"/>
      <c r="AP27" s="48"/>
      <c r="AQ27" s="57" t="s">
        <v>85</v>
      </c>
      <c r="AR27" s="58"/>
      <c r="AS27" s="211">
        <f t="shared" si="2"/>
        <v>-2</v>
      </c>
      <c r="AT27" s="212">
        <f t="shared" si="3"/>
        <v>0</v>
      </c>
      <c r="AU27" s="213">
        <f t="shared" si="4"/>
        <v>-2</v>
      </c>
      <c r="AV27" s="214">
        <f t="shared" si="5"/>
        <v>0</v>
      </c>
      <c r="AW27" s="242"/>
      <c r="AX27" s="243">
        <f t="shared" si="6"/>
        <v>-9.9999999999999645E-2</v>
      </c>
      <c r="AY27" s="244">
        <f t="shared" si="7"/>
        <v>-0.5</v>
      </c>
      <c r="AZ27" s="244">
        <f t="shared" si="8"/>
        <v>-0.30000000000000027</v>
      </c>
      <c r="BA27" s="244">
        <f t="shared" si="9"/>
        <v>-2.9999999999999805E-2</v>
      </c>
      <c r="BB27" s="245">
        <f t="shared" si="10"/>
        <v>-0.20000000000000018</v>
      </c>
      <c r="BC27" s="245">
        <f t="shared" si="10"/>
        <v>0</v>
      </c>
      <c r="BD27" s="240">
        <f t="shared" si="28"/>
        <v>-1.1300000000000026</v>
      </c>
      <c r="BE27" s="204"/>
      <c r="BO27" s="254" t="s">
        <v>224</v>
      </c>
      <c r="BP27" s="211">
        <f>SUM(BP3:BP25)</f>
        <v>103</v>
      </c>
      <c r="BQ27" s="212">
        <f>SUM(BQ3:BQ25)</f>
        <v>50</v>
      </c>
      <c r="BR27" s="213">
        <f>SUM(BR3:BR25)</f>
        <v>53</v>
      </c>
      <c r="BS27" s="341">
        <f>SUM(BS3:BS25)</f>
        <v>44</v>
      </c>
      <c r="BT27" s="341">
        <f>SUM(BT3:BT25)</f>
        <v>42</v>
      </c>
      <c r="BU27" s="342">
        <f t="shared" si="13"/>
        <v>-3</v>
      </c>
      <c r="BV27" s="403"/>
      <c r="BW27" s="403"/>
    </row>
    <row r="28" spans="1:75" ht="18.75" customHeight="1" outlineLevel="1" thickTop="1" thickBot="1" x14ac:dyDescent="0.4">
      <c r="A28" s="183"/>
      <c r="C28" s="47" t="s">
        <v>24</v>
      </c>
      <c r="D28" s="435" t="s">
        <v>308</v>
      </c>
      <c r="E28" s="435" t="s">
        <v>362</v>
      </c>
      <c r="F28" s="472" t="s">
        <v>418</v>
      </c>
      <c r="G28" s="26" t="s">
        <v>24</v>
      </c>
      <c r="H28" s="215">
        <f t="shared" ref="H28:H46" si="50">I28+J28</f>
        <v>11</v>
      </c>
      <c r="I28" s="216">
        <v>6</v>
      </c>
      <c r="J28" s="217">
        <v>5</v>
      </c>
      <c r="K28" s="218">
        <v>10</v>
      </c>
      <c r="L28" s="219"/>
      <c r="M28" s="207">
        <v>0.95</v>
      </c>
      <c r="N28" s="208">
        <v>1.27</v>
      </c>
      <c r="O28" s="208">
        <v>1.2</v>
      </c>
      <c r="P28" s="208"/>
      <c r="Q28" s="208">
        <v>0.5</v>
      </c>
      <c r="R28" s="208">
        <v>0.3</v>
      </c>
      <c r="S28" s="220">
        <f>SUM(M28:R28)</f>
        <v>4.22</v>
      </c>
      <c r="T28" s="56"/>
      <c r="U28" s="26" t="s">
        <v>445</v>
      </c>
      <c r="V28" s="26" t="s">
        <v>445</v>
      </c>
      <c r="W28" s="420"/>
      <c r="Y28" s="47" t="s">
        <v>24</v>
      </c>
      <c r="Z28" s="249" t="s">
        <v>185</v>
      </c>
      <c r="AA28" s="54" t="s">
        <v>24</v>
      </c>
      <c r="AB28" s="215">
        <f t="shared" ref="AB28:AB44" si="51">AC28+AD28</f>
        <v>10</v>
      </c>
      <c r="AC28" s="216">
        <v>6</v>
      </c>
      <c r="AD28" s="217">
        <v>4</v>
      </c>
      <c r="AE28" s="218">
        <v>9</v>
      </c>
      <c r="AF28" s="219"/>
      <c r="AG28" s="207">
        <v>0.7</v>
      </c>
      <c r="AH28" s="208">
        <v>1.47</v>
      </c>
      <c r="AI28" s="208">
        <v>1.2</v>
      </c>
      <c r="AJ28" s="208"/>
      <c r="AK28" s="208">
        <v>0.5</v>
      </c>
      <c r="AL28" s="208">
        <v>0.3</v>
      </c>
      <c r="AM28" s="220">
        <f>SUM(AG28:AL28)</f>
        <v>4.17</v>
      </c>
      <c r="AN28" s="199"/>
      <c r="AP28" s="47" t="s">
        <v>24</v>
      </c>
      <c r="AQ28" s="53" t="s">
        <v>142</v>
      </c>
      <c r="AR28" s="54" t="s">
        <v>24</v>
      </c>
      <c r="AS28" s="215">
        <f t="shared" si="2"/>
        <v>1</v>
      </c>
      <c r="AT28" s="216">
        <f t="shared" si="3"/>
        <v>0</v>
      </c>
      <c r="AU28" s="217">
        <f t="shared" si="4"/>
        <v>1</v>
      </c>
      <c r="AV28" s="218">
        <f t="shared" si="5"/>
        <v>1</v>
      </c>
      <c r="AW28" s="241"/>
      <c r="AX28" s="207">
        <f t="shared" si="6"/>
        <v>0.25</v>
      </c>
      <c r="AY28" s="208">
        <f t="shared" si="7"/>
        <v>-0.19999999999999996</v>
      </c>
      <c r="AZ28" s="208">
        <f t="shared" si="8"/>
        <v>0</v>
      </c>
      <c r="BA28" s="208">
        <f t="shared" si="9"/>
        <v>0</v>
      </c>
      <c r="BB28" s="185">
        <f t="shared" si="10"/>
        <v>0</v>
      </c>
      <c r="BC28" s="185">
        <f t="shared" si="10"/>
        <v>0</v>
      </c>
      <c r="BD28" s="220">
        <f t="shared" si="28"/>
        <v>4.9999999999999822E-2</v>
      </c>
      <c r="BE28" s="204"/>
      <c r="BO28" s="344" t="s">
        <v>24</v>
      </c>
      <c r="BP28" s="345">
        <f t="shared" ref="BP28:BP42" si="52">BQ28+BR28</f>
        <v>8</v>
      </c>
      <c r="BQ28" s="346">
        <v>6</v>
      </c>
      <c r="BR28" s="347">
        <v>2</v>
      </c>
      <c r="BS28" s="348">
        <v>6</v>
      </c>
      <c r="BT28" s="348">
        <v>9</v>
      </c>
      <c r="BU28" s="401">
        <f t="shared" si="13"/>
        <v>4</v>
      </c>
      <c r="BV28" s="478" t="s">
        <v>234</v>
      </c>
      <c r="BW28" s="408" t="s">
        <v>239</v>
      </c>
    </row>
    <row r="29" spans="1:75" ht="18.75" customHeight="1" outlineLevel="1" thickTop="1" thickBot="1" x14ac:dyDescent="0.4">
      <c r="A29" s="183"/>
      <c r="C29" s="47" t="s">
        <v>23</v>
      </c>
      <c r="D29" s="189" t="s">
        <v>309</v>
      </c>
      <c r="E29" s="189" t="s">
        <v>363</v>
      </c>
      <c r="F29" s="472" t="s">
        <v>419</v>
      </c>
      <c r="G29" s="26" t="s">
        <v>50</v>
      </c>
      <c r="H29" s="215">
        <f t="shared" si="50"/>
        <v>2</v>
      </c>
      <c r="I29" s="216">
        <v>1</v>
      </c>
      <c r="J29" s="217">
        <v>1</v>
      </c>
      <c r="K29" s="218">
        <v>9</v>
      </c>
      <c r="L29" s="219"/>
      <c r="M29" s="207">
        <v>0.35</v>
      </c>
      <c r="N29" s="208">
        <v>0.42</v>
      </c>
      <c r="O29" s="208">
        <v>0.2</v>
      </c>
      <c r="P29" s="208">
        <v>0.45</v>
      </c>
      <c r="Q29" s="208">
        <v>0.95</v>
      </c>
      <c r="R29" s="208">
        <v>0.9</v>
      </c>
      <c r="S29" s="220">
        <f t="shared" ref="S29:S51" si="53">SUM(M29:R29)</f>
        <v>3.27</v>
      </c>
      <c r="T29" s="56"/>
      <c r="U29" s="26" t="s">
        <v>445</v>
      </c>
      <c r="V29" s="26" t="s">
        <v>445</v>
      </c>
      <c r="W29" s="420"/>
      <c r="Y29" s="47" t="s">
        <v>23</v>
      </c>
      <c r="Z29" s="249" t="s">
        <v>186</v>
      </c>
      <c r="AA29" s="54" t="s">
        <v>50</v>
      </c>
      <c r="AB29" s="215">
        <f t="shared" si="51"/>
        <v>2</v>
      </c>
      <c r="AC29" s="216">
        <v>1</v>
      </c>
      <c r="AD29" s="217">
        <v>1</v>
      </c>
      <c r="AE29" s="218">
        <v>10</v>
      </c>
      <c r="AF29" s="219"/>
      <c r="AG29" s="207">
        <v>0.55000000000000004</v>
      </c>
      <c r="AH29" s="208">
        <v>0.42</v>
      </c>
      <c r="AI29" s="208">
        <v>0.2</v>
      </c>
      <c r="AJ29" s="208">
        <v>0.45</v>
      </c>
      <c r="AK29" s="208">
        <v>0.95</v>
      </c>
      <c r="AL29" s="208">
        <v>0.6</v>
      </c>
      <c r="AM29" s="220">
        <f t="shared" ref="AM29:AM49" si="54">SUM(AG29:AL29)</f>
        <v>3.17</v>
      </c>
      <c r="AN29" s="199"/>
      <c r="AP29" s="47" t="s">
        <v>23</v>
      </c>
      <c r="AQ29" s="53" t="s">
        <v>143</v>
      </c>
      <c r="AR29" s="54" t="s">
        <v>50</v>
      </c>
      <c r="AS29" s="215">
        <f t="shared" si="2"/>
        <v>0</v>
      </c>
      <c r="AT29" s="216">
        <f t="shared" si="3"/>
        <v>0</v>
      </c>
      <c r="AU29" s="217">
        <f t="shared" si="4"/>
        <v>0</v>
      </c>
      <c r="AV29" s="218">
        <f t="shared" si="5"/>
        <v>-1</v>
      </c>
      <c r="AW29" s="241"/>
      <c r="AX29" s="207">
        <f t="shared" si="6"/>
        <v>-0.20000000000000007</v>
      </c>
      <c r="AY29" s="208">
        <f t="shared" si="7"/>
        <v>0</v>
      </c>
      <c r="AZ29" s="208">
        <f t="shared" si="8"/>
        <v>0</v>
      </c>
      <c r="BA29" s="208">
        <f t="shared" si="9"/>
        <v>0</v>
      </c>
      <c r="BB29" s="185">
        <f t="shared" si="10"/>
        <v>0</v>
      </c>
      <c r="BC29" s="185">
        <f t="shared" si="10"/>
        <v>0.30000000000000004</v>
      </c>
      <c r="BD29" s="220">
        <f t="shared" si="28"/>
        <v>0.10000000000000009</v>
      </c>
      <c r="BE29" s="204"/>
      <c r="BO29" s="398" t="s">
        <v>50</v>
      </c>
      <c r="BP29" s="351">
        <f t="shared" si="52"/>
        <v>3</v>
      </c>
      <c r="BQ29" s="352">
        <v>1</v>
      </c>
      <c r="BR29" s="353">
        <v>2</v>
      </c>
      <c r="BS29" s="354">
        <v>12</v>
      </c>
      <c r="BT29" s="354">
        <v>11</v>
      </c>
      <c r="BU29" s="355">
        <f t="shared" si="13"/>
        <v>-3</v>
      </c>
      <c r="BV29" s="479"/>
      <c r="BW29" s="398"/>
    </row>
    <row r="30" spans="1:75" ht="18.75" customHeight="1" outlineLevel="1" thickTop="1" thickBot="1" x14ac:dyDescent="0.4">
      <c r="A30" s="183"/>
      <c r="C30" s="47" t="s">
        <v>23</v>
      </c>
      <c r="D30" s="189" t="s">
        <v>310</v>
      </c>
      <c r="E30" s="189" t="s">
        <v>364</v>
      </c>
      <c r="F30" s="472" t="s">
        <v>420</v>
      </c>
      <c r="G30" s="26" t="s">
        <v>51</v>
      </c>
      <c r="H30" s="215">
        <f t="shared" si="50"/>
        <v>2</v>
      </c>
      <c r="I30" s="216">
        <v>1</v>
      </c>
      <c r="J30" s="217">
        <v>1</v>
      </c>
      <c r="K30" s="218">
        <v>6</v>
      </c>
      <c r="L30" s="219"/>
      <c r="M30" s="207"/>
      <c r="N30" s="208">
        <v>0.83</v>
      </c>
      <c r="O30" s="208"/>
      <c r="P30" s="208">
        <v>0.3</v>
      </c>
      <c r="Q30" s="208">
        <v>1</v>
      </c>
      <c r="R30" s="208"/>
      <c r="S30" s="220">
        <f t="shared" si="53"/>
        <v>2.13</v>
      </c>
      <c r="T30" s="56"/>
      <c r="U30" s="26"/>
      <c r="V30" s="26"/>
      <c r="W30" s="420"/>
      <c r="Y30" s="47" t="s">
        <v>23</v>
      </c>
      <c r="Z30" s="249" t="s">
        <v>187</v>
      </c>
      <c r="AA30" s="54" t="s">
        <v>51</v>
      </c>
      <c r="AB30" s="215">
        <f t="shared" si="51"/>
        <v>2</v>
      </c>
      <c r="AC30" s="216">
        <v>1</v>
      </c>
      <c r="AD30" s="217">
        <v>1</v>
      </c>
      <c r="AE30" s="218">
        <v>6</v>
      </c>
      <c r="AF30" s="219"/>
      <c r="AG30" s="207"/>
      <c r="AH30" s="208">
        <v>0.83</v>
      </c>
      <c r="AI30" s="208"/>
      <c r="AJ30" s="208">
        <v>0.3</v>
      </c>
      <c r="AK30" s="208">
        <v>1</v>
      </c>
      <c r="AL30" s="208"/>
      <c r="AM30" s="220">
        <f t="shared" si="54"/>
        <v>2.13</v>
      </c>
      <c r="AN30" s="199"/>
      <c r="AP30" s="47" t="s">
        <v>23</v>
      </c>
      <c r="AQ30" s="53" t="s">
        <v>144</v>
      </c>
      <c r="AR30" s="54" t="s">
        <v>51</v>
      </c>
      <c r="AS30" s="215">
        <f t="shared" si="2"/>
        <v>0</v>
      </c>
      <c r="AT30" s="216">
        <f t="shared" si="3"/>
        <v>0</v>
      </c>
      <c r="AU30" s="217">
        <f t="shared" si="4"/>
        <v>0</v>
      </c>
      <c r="AV30" s="218">
        <f t="shared" si="5"/>
        <v>0</v>
      </c>
      <c r="AW30" s="241"/>
      <c r="AX30" s="207">
        <f t="shared" si="6"/>
        <v>0</v>
      </c>
      <c r="AY30" s="208">
        <f t="shared" si="7"/>
        <v>0</v>
      </c>
      <c r="AZ30" s="208">
        <f t="shared" si="8"/>
        <v>0</v>
      </c>
      <c r="BA30" s="208">
        <f t="shared" si="9"/>
        <v>0</v>
      </c>
      <c r="BB30" s="185">
        <f t="shared" si="10"/>
        <v>0</v>
      </c>
      <c r="BC30" s="185">
        <f t="shared" si="10"/>
        <v>0</v>
      </c>
      <c r="BD30" s="220">
        <f t="shared" si="28"/>
        <v>0</v>
      </c>
      <c r="BE30" s="204"/>
      <c r="BO30" s="398" t="s">
        <v>51</v>
      </c>
      <c r="BP30" s="351">
        <f t="shared" si="52"/>
        <v>1</v>
      </c>
      <c r="BQ30" s="352">
        <v>1</v>
      </c>
      <c r="BR30" s="353">
        <v>0</v>
      </c>
      <c r="BS30" s="354">
        <v>4</v>
      </c>
      <c r="BT30" s="354">
        <v>4</v>
      </c>
      <c r="BU30" s="355">
        <f t="shared" si="13"/>
        <v>2</v>
      </c>
      <c r="BV30" s="479"/>
      <c r="BW30" s="398"/>
    </row>
    <row r="31" spans="1:75" ht="18.75" customHeight="1" outlineLevel="1" thickTop="1" thickBot="1" x14ac:dyDescent="0.4">
      <c r="A31" s="183"/>
      <c r="C31" s="47" t="s">
        <v>23</v>
      </c>
      <c r="D31" s="189" t="s">
        <v>311</v>
      </c>
      <c r="E31" s="189" t="s">
        <v>365</v>
      </c>
      <c r="F31" s="472" t="s">
        <v>421</v>
      </c>
      <c r="G31" s="26" t="s">
        <v>52</v>
      </c>
      <c r="H31" s="215">
        <f t="shared" si="50"/>
        <v>3</v>
      </c>
      <c r="I31" s="216">
        <v>2</v>
      </c>
      <c r="J31" s="217">
        <v>1</v>
      </c>
      <c r="K31" s="218">
        <v>5</v>
      </c>
      <c r="L31" s="219"/>
      <c r="M31" s="207">
        <v>0.25</v>
      </c>
      <c r="N31" s="208">
        <v>1.6</v>
      </c>
      <c r="O31" s="208"/>
      <c r="P31" s="208"/>
      <c r="Q31" s="208">
        <v>0.45</v>
      </c>
      <c r="R31" s="208"/>
      <c r="S31" s="220">
        <f t="shared" si="53"/>
        <v>2.3000000000000003</v>
      </c>
      <c r="T31" s="56"/>
      <c r="U31" s="26" t="s">
        <v>445</v>
      </c>
      <c r="V31" s="26" t="s">
        <v>445</v>
      </c>
      <c r="W31" s="420"/>
      <c r="Y31" s="47" t="s">
        <v>23</v>
      </c>
      <c r="Z31" s="249" t="s">
        <v>188</v>
      </c>
      <c r="AA31" s="54" t="s">
        <v>52</v>
      </c>
      <c r="AB31" s="215">
        <f t="shared" si="51"/>
        <v>3</v>
      </c>
      <c r="AC31" s="216">
        <v>2</v>
      </c>
      <c r="AD31" s="217">
        <v>1</v>
      </c>
      <c r="AE31" s="218">
        <v>8</v>
      </c>
      <c r="AF31" s="219"/>
      <c r="AG31" s="207">
        <v>0.25</v>
      </c>
      <c r="AH31" s="208">
        <v>2.0499999999999998</v>
      </c>
      <c r="AI31" s="208"/>
      <c r="AJ31" s="208"/>
      <c r="AK31" s="208"/>
      <c r="AL31" s="208"/>
      <c r="AM31" s="220">
        <f t="shared" si="54"/>
        <v>2.2999999999999998</v>
      </c>
      <c r="AN31" s="199"/>
      <c r="AP31" s="47" t="s">
        <v>23</v>
      </c>
      <c r="AQ31" s="53" t="s">
        <v>145</v>
      </c>
      <c r="AR31" s="54" t="s">
        <v>52</v>
      </c>
      <c r="AS31" s="215">
        <f t="shared" si="2"/>
        <v>0</v>
      </c>
      <c r="AT31" s="216">
        <f t="shared" si="3"/>
        <v>0</v>
      </c>
      <c r="AU31" s="217">
        <f t="shared" si="4"/>
        <v>0</v>
      </c>
      <c r="AV31" s="218">
        <f t="shared" si="5"/>
        <v>-3</v>
      </c>
      <c r="AW31" s="241"/>
      <c r="AX31" s="207">
        <f t="shared" si="6"/>
        <v>0</v>
      </c>
      <c r="AY31" s="208">
        <f t="shared" si="7"/>
        <v>-0.44999999999999973</v>
      </c>
      <c r="AZ31" s="208">
        <f t="shared" si="8"/>
        <v>0</v>
      </c>
      <c r="BA31" s="208">
        <f t="shared" si="9"/>
        <v>0</v>
      </c>
      <c r="BB31" s="185">
        <f t="shared" si="10"/>
        <v>0.45</v>
      </c>
      <c r="BC31" s="185">
        <f t="shared" si="10"/>
        <v>0</v>
      </c>
      <c r="BD31" s="220">
        <f t="shared" si="28"/>
        <v>0</v>
      </c>
      <c r="BE31" s="204"/>
      <c r="BO31" s="398" t="s">
        <v>52</v>
      </c>
      <c r="BP31" s="351">
        <f t="shared" si="52"/>
        <v>1</v>
      </c>
      <c r="BQ31" s="352">
        <v>1</v>
      </c>
      <c r="BR31" s="353">
        <v>0</v>
      </c>
      <c r="BS31" s="354">
        <v>7</v>
      </c>
      <c r="BT31" s="354">
        <v>6</v>
      </c>
      <c r="BU31" s="355">
        <f t="shared" si="13"/>
        <v>-2</v>
      </c>
      <c r="BV31" s="479"/>
      <c r="BW31" s="398"/>
    </row>
    <row r="32" spans="1:75" ht="18.75" customHeight="1" outlineLevel="1" thickTop="1" thickBot="1" x14ac:dyDescent="0.4">
      <c r="A32" s="183"/>
      <c r="C32" s="47" t="s">
        <v>23</v>
      </c>
      <c r="D32" s="189" t="s">
        <v>312</v>
      </c>
      <c r="E32" s="189" t="s">
        <v>366</v>
      </c>
      <c r="F32" s="472" t="s">
        <v>422</v>
      </c>
      <c r="G32" s="26" t="s">
        <v>292</v>
      </c>
      <c r="H32" s="215">
        <f t="shared" ref="H32" si="55">I32+J32</f>
        <v>2</v>
      </c>
      <c r="I32" s="216">
        <v>1</v>
      </c>
      <c r="J32" s="217">
        <v>1</v>
      </c>
      <c r="K32" s="218">
        <v>1</v>
      </c>
      <c r="L32" s="219"/>
      <c r="M32" s="207">
        <v>0.4</v>
      </c>
      <c r="N32" s="208"/>
      <c r="O32" s="208"/>
      <c r="P32" s="208"/>
      <c r="Q32" s="208"/>
      <c r="R32" s="208"/>
      <c r="S32" s="220">
        <f t="shared" ref="S32" si="56">SUM(M32:R32)</f>
        <v>0.4</v>
      </c>
      <c r="T32" s="56"/>
      <c r="U32" s="26" t="s">
        <v>445</v>
      </c>
      <c r="V32" s="26" t="s">
        <v>445</v>
      </c>
      <c r="W32" s="420"/>
      <c r="Y32" s="47" t="s">
        <v>23</v>
      </c>
      <c r="Z32" s="435" t="s">
        <v>448</v>
      </c>
      <c r="AA32" s="436" t="s">
        <v>292</v>
      </c>
      <c r="AB32" s="215">
        <f t="shared" si="51"/>
        <v>1</v>
      </c>
      <c r="AC32" s="216">
        <v>1</v>
      </c>
      <c r="AD32" s="217">
        <v>0</v>
      </c>
      <c r="AE32" s="218">
        <v>6</v>
      </c>
      <c r="AF32" s="219"/>
      <c r="AG32" s="207">
        <v>0.2</v>
      </c>
      <c r="AH32" s="208"/>
      <c r="AI32" s="208"/>
      <c r="AJ32" s="208"/>
      <c r="AK32" s="208">
        <v>0.1</v>
      </c>
      <c r="AL32" s="208"/>
      <c r="AM32" s="220">
        <f t="shared" si="54"/>
        <v>0.30000000000000004</v>
      </c>
      <c r="AN32" s="199"/>
      <c r="AP32" s="47" t="s">
        <v>23</v>
      </c>
      <c r="AQ32" s="435" t="s">
        <v>448</v>
      </c>
      <c r="AR32" s="436" t="s">
        <v>292</v>
      </c>
      <c r="AS32" s="215">
        <f t="shared" ref="AS32" si="57">H32-AB32</f>
        <v>1</v>
      </c>
      <c r="AT32" s="216">
        <f t="shared" ref="AT32" si="58">I32-AC32</f>
        <v>0</v>
      </c>
      <c r="AU32" s="217">
        <f t="shared" ref="AU32" si="59">J32-AD32</f>
        <v>1</v>
      </c>
      <c r="AV32" s="218">
        <f t="shared" ref="AV32" si="60">K32-AE32</f>
        <v>-5</v>
      </c>
      <c r="AW32" s="241"/>
      <c r="AX32" s="207">
        <f t="shared" ref="AX32" si="61">M32-AG32</f>
        <v>0.2</v>
      </c>
      <c r="AY32" s="208">
        <f t="shared" ref="AY32" si="62">N32-AH32</f>
        <v>0</v>
      </c>
      <c r="AZ32" s="208">
        <f t="shared" ref="AZ32" si="63">O32-AI32</f>
        <v>0</v>
      </c>
      <c r="BA32" s="208">
        <f t="shared" ref="BA32" si="64">P32-AJ32</f>
        <v>0</v>
      </c>
      <c r="BB32" s="185">
        <f t="shared" ref="BB32" si="65">Q32-AK32</f>
        <v>-0.1</v>
      </c>
      <c r="BC32" s="185">
        <f t="shared" si="10"/>
        <v>0</v>
      </c>
      <c r="BD32" s="220">
        <f t="shared" si="28"/>
        <v>9.9999999999999978E-2</v>
      </c>
      <c r="BE32" s="204"/>
      <c r="BO32" s="398" t="s">
        <v>52</v>
      </c>
      <c r="BP32" s="351">
        <f t="shared" ref="BP32" si="66">BQ32+BR32</f>
        <v>1</v>
      </c>
      <c r="BQ32" s="352">
        <v>1</v>
      </c>
      <c r="BR32" s="353">
        <v>0</v>
      </c>
      <c r="BS32" s="354">
        <v>7</v>
      </c>
      <c r="BT32" s="354">
        <v>6</v>
      </c>
      <c r="BU32" s="355">
        <f t="shared" si="13"/>
        <v>-6</v>
      </c>
      <c r="BV32" s="479"/>
      <c r="BW32" s="398"/>
    </row>
    <row r="33" spans="1:76" ht="18.75" customHeight="1" outlineLevel="1" thickTop="1" thickBot="1" x14ac:dyDescent="0.4">
      <c r="A33" s="183"/>
      <c r="C33" s="47" t="s">
        <v>23</v>
      </c>
      <c r="D33" s="189" t="s">
        <v>313</v>
      </c>
      <c r="E33" s="189" t="s">
        <v>367</v>
      </c>
      <c r="F33" s="472" t="s">
        <v>423</v>
      </c>
      <c r="G33" s="26" t="s">
        <v>53</v>
      </c>
      <c r="H33" s="215">
        <f t="shared" si="50"/>
        <v>2</v>
      </c>
      <c r="I33" s="216">
        <v>1</v>
      </c>
      <c r="J33" s="217">
        <v>1</v>
      </c>
      <c r="K33" s="218">
        <v>5</v>
      </c>
      <c r="L33" s="219"/>
      <c r="M33" s="207"/>
      <c r="N33" s="208">
        <v>0.93</v>
      </c>
      <c r="O33" s="208"/>
      <c r="P33" s="208"/>
      <c r="Q33" s="208">
        <v>0.4</v>
      </c>
      <c r="R33" s="208">
        <v>0.2</v>
      </c>
      <c r="S33" s="220">
        <f t="shared" si="53"/>
        <v>1.53</v>
      </c>
      <c r="T33" s="56"/>
      <c r="U33" s="26"/>
      <c r="V33" s="26"/>
      <c r="W33" s="420"/>
      <c r="Y33" s="47" t="s">
        <v>23</v>
      </c>
      <c r="Z33" s="249" t="s">
        <v>189</v>
      </c>
      <c r="AA33" s="54" t="s">
        <v>53</v>
      </c>
      <c r="AB33" s="215">
        <f t="shared" si="51"/>
        <v>2</v>
      </c>
      <c r="AC33" s="216">
        <v>1</v>
      </c>
      <c r="AD33" s="217">
        <v>1</v>
      </c>
      <c r="AE33" s="218">
        <v>5</v>
      </c>
      <c r="AF33" s="219"/>
      <c r="AG33" s="207"/>
      <c r="AH33" s="208">
        <v>0.93</v>
      </c>
      <c r="AI33" s="208"/>
      <c r="AJ33" s="208"/>
      <c r="AK33" s="208">
        <v>0.4</v>
      </c>
      <c r="AL33" s="208">
        <v>0.2</v>
      </c>
      <c r="AM33" s="220">
        <f t="shared" si="54"/>
        <v>1.53</v>
      </c>
      <c r="AN33" s="199"/>
      <c r="AP33" s="47" t="s">
        <v>23</v>
      </c>
      <c r="AQ33" s="189" t="s">
        <v>90</v>
      </c>
      <c r="AR33" s="54" t="s">
        <v>53</v>
      </c>
      <c r="AS33" s="215">
        <f t="shared" si="2"/>
        <v>0</v>
      </c>
      <c r="AT33" s="216">
        <f t="shared" si="3"/>
        <v>0</v>
      </c>
      <c r="AU33" s="217">
        <f t="shared" si="4"/>
        <v>0</v>
      </c>
      <c r="AV33" s="218">
        <f t="shared" si="5"/>
        <v>0</v>
      </c>
      <c r="AW33" s="241"/>
      <c r="AX33" s="207">
        <f t="shared" si="6"/>
        <v>0</v>
      </c>
      <c r="AY33" s="208">
        <f t="shared" si="7"/>
        <v>0</v>
      </c>
      <c r="AZ33" s="208">
        <f t="shared" si="8"/>
        <v>0</v>
      </c>
      <c r="BA33" s="208">
        <f t="shared" si="9"/>
        <v>0</v>
      </c>
      <c r="BB33" s="185">
        <f t="shared" si="10"/>
        <v>0</v>
      </c>
      <c r="BC33" s="185">
        <f t="shared" si="10"/>
        <v>0</v>
      </c>
      <c r="BD33" s="220">
        <f t="shared" si="28"/>
        <v>0</v>
      </c>
      <c r="BE33" s="204"/>
      <c r="BO33" s="398" t="s">
        <v>53</v>
      </c>
      <c r="BP33" s="351">
        <f t="shared" si="52"/>
        <v>3</v>
      </c>
      <c r="BQ33" s="352">
        <v>2</v>
      </c>
      <c r="BR33" s="353">
        <v>1</v>
      </c>
      <c r="BS33" s="354">
        <v>7</v>
      </c>
      <c r="BT33" s="354">
        <v>7</v>
      </c>
      <c r="BU33" s="355">
        <f t="shared" si="13"/>
        <v>-2</v>
      </c>
      <c r="BV33" s="479"/>
      <c r="BW33" s="398"/>
    </row>
    <row r="34" spans="1:76" ht="18.75" customHeight="1" outlineLevel="1" thickTop="1" thickBot="1" x14ac:dyDescent="0.4">
      <c r="A34" s="183"/>
      <c r="C34" s="47" t="s">
        <v>23</v>
      </c>
      <c r="D34" s="435" t="s">
        <v>314</v>
      </c>
      <c r="E34" s="435" t="s">
        <v>362</v>
      </c>
      <c r="F34" s="472" t="s">
        <v>418</v>
      </c>
      <c r="G34" s="26" t="s">
        <v>54</v>
      </c>
      <c r="H34" s="215">
        <f t="shared" si="50"/>
        <v>1</v>
      </c>
      <c r="I34" s="216">
        <v>1</v>
      </c>
      <c r="J34" s="217">
        <v>0</v>
      </c>
      <c r="K34" s="218">
        <v>1</v>
      </c>
      <c r="L34" s="219"/>
      <c r="M34" s="207"/>
      <c r="N34" s="208"/>
      <c r="O34" s="208"/>
      <c r="P34" s="208"/>
      <c r="Q34" s="208"/>
      <c r="R34" s="208">
        <v>0.2</v>
      </c>
      <c r="S34" s="220">
        <f t="shared" si="53"/>
        <v>0.2</v>
      </c>
      <c r="T34" s="56"/>
      <c r="U34" s="26"/>
      <c r="V34" s="26"/>
      <c r="W34" s="423"/>
      <c r="Y34" s="47" t="s">
        <v>23</v>
      </c>
      <c r="Z34" s="249" t="s">
        <v>190</v>
      </c>
      <c r="AA34" s="54" t="s">
        <v>54</v>
      </c>
      <c r="AB34" s="215">
        <f t="shared" si="51"/>
        <v>1</v>
      </c>
      <c r="AC34" s="216">
        <v>1</v>
      </c>
      <c r="AD34" s="217">
        <v>0</v>
      </c>
      <c r="AE34" s="218">
        <v>1</v>
      </c>
      <c r="AF34" s="219"/>
      <c r="AG34" s="207"/>
      <c r="AH34" s="208"/>
      <c r="AI34" s="208"/>
      <c r="AJ34" s="208"/>
      <c r="AK34" s="208"/>
      <c r="AL34" s="208">
        <v>0.2</v>
      </c>
      <c r="AM34" s="220">
        <f t="shared" si="54"/>
        <v>0.2</v>
      </c>
      <c r="AN34" s="199"/>
      <c r="AP34" s="47" t="s">
        <v>23</v>
      </c>
      <c r="AQ34" s="189" t="s">
        <v>164</v>
      </c>
      <c r="AR34" s="54" t="s">
        <v>54</v>
      </c>
      <c r="AS34" s="215">
        <f t="shared" si="2"/>
        <v>0</v>
      </c>
      <c r="AT34" s="216">
        <f t="shared" si="3"/>
        <v>0</v>
      </c>
      <c r="AU34" s="217">
        <f t="shared" si="4"/>
        <v>0</v>
      </c>
      <c r="AV34" s="218">
        <f t="shared" si="5"/>
        <v>0</v>
      </c>
      <c r="AW34" s="241"/>
      <c r="AX34" s="207">
        <f t="shared" si="6"/>
        <v>0</v>
      </c>
      <c r="AY34" s="208">
        <f t="shared" si="7"/>
        <v>0</v>
      </c>
      <c r="AZ34" s="208">
        <f t="shared" si="8"/>
        <v>0</v>
      </c>
      <c r="BA34" s="208">
        <f t="shared" si="9"/>
        <v>0</v>
      </c>
      <c r="BB34" s="185">
        <f t="shared" si="10"/>
        <v>0</v>
      </c>
      <c r="BC34" s="185">
        <f t="shared" si="10"/>
        <v>0</v>
      </c>
      <c r="BD34" s="220">
        <f t="shared" si="28"/>
        <v>0</v>
      </c>
      <c r="BE34" s="204"/>
      <c r="BO34" s="398" t="s">
        <v>54</v>
      </c>
      <c r="BP34" s="351">
        <f t="shared" si="52"/>
        <v>2</v>
      </c>
      <c r="BQ34" s="352">
        <v>1</v>
      </c>
      <c r="BR34" s="353">
        <v>1</v>
      </c>
      <c r="BS34" s="354">
        <v>0</v>
      </c>
      <c r="BT34" s="354">
        <v>1</v>
      </c>
      <c r="BU34" s="355">
        <f t="shared" si="13"/>
        <v>1</v>
      </c>
      <c r="BV34" s="479"/>
      <c r="BW34" s="404" t="s">
        <v>230</v>
      </c>
    </row>
    <row r="35" spans="1:76" ht="18.75" customHeight="1" outlineLevel="1" thickTop="1" thickBot="1" x14ac:dyDescent="0.4">
      <c r="A35" s="183"/>
      <c r="C35" s="47" t="s">
        <v>23</v>
      </c>
      <c r="D35" s="189" t="s">
        <v>315</v>
      </c>
      <c r="E35" s="189" t="s">
        <v>368</v>
      </c>
      <c r="F35" s="472" t="s">
        <v>424</v>
      </c>
      <c r="G35" s="26" t="s">
        <v>55</v>
      </c>
      <c r="H35" s="215">
        <f t="shared" si="50"/>
        <v>1</v>
      </c>
      <c r="I35" s="216">
        <v>1</v>
      </c>
      <c r="J35" s="217">
        <v>0</v>
      </c>
      <c r="K35" s="218">
        <v>2</v>
      </c>
      <c r="L35" s="219"/>
      <c r="M35" s="207"/>
      <c r="N35" s="208">
        <v>0.18</v>
      </c>
      <c r="O35" s="208"/>
      <c r="P35" s="208"/>
      <c r="Q35" s="208">
        <v>0.1</v>
      </c>
      <c r="R35" s="208"/>
      <c r="S35" s="220">
        <f t="shared" si="53"/>
        <v>0.28000000000000003</v>
      </c>
      <c r="T35" s="56"/>
      <c r="U35" s="26" t="s">
        <v>445</v>
      </c>
      <c r="V35" s="26" t="s">
        <v>445</v>
      </c>
      <c r="W35" s="423"/>
      <c r="Y35" s="47" t="s">
        <v>23</v>
      </c>
      <c r="Z35" s="249" t="s">
        <v>191</v>
      </c>
      <c r="AA35" s="54" t="s">
        <v>55</v>
      </c>
      <c r="AB35" s="215">
        <f t="shared" si="51"/>
        <v>1</v>
      </c>
      <c r="AC35" s="216">
        <v>1</v>
      </c>
      <c r="AD35" s="217">
        <v>0</v>
      </c>
      <c r="AE35" s="218">
        <v>3</v>
      </c>
      <c r="AF35" s="219"/>
      <c r="AG35" s="207"/>
      <c r="AH35" s="208">
        <v>0.18</v>
      </c>
      <c r="AI35" s="208"/>
      <c r="AJ35" s="208"/>
      <c r="AK35" s="208">
        <v>0.1</v>
      </c>
      <c r="AL35" s="208"/>
      <c r="AM35" s="220">
        <f t="shared" si="54"/>
        <v>0.28000000000000003</v>
      </c>
      <c r="AN35" s="199"/>
      <c r="AP35" s="47" t="s">
        <v>23</v>
      </c>
      <c r="AQ35" s="189" t="s">
        <v>92</v>
      </c>
      <c r="AR35" s="54" t="s">
        <v>55</v>
      </c>
      <c r="AS35" s="215">
        <f t="shared" si="2"/>
        <v>0</v>
      </c>
      <c r="AT35" s="216">
        <f t="shared" si="3"/>
        <v>0</v>
      </c>
      <c r="AU35" s="217">
        <f t="shared" si="4"/>
        <v>0</v>
      </c>
      <c r="AV35" s="218">
        <f t="shared" si="5"/>
        <v>-1</v>
      </c>
      <c r="AW35" s="241"/>
      <c r="AX35" s="207">
        <f t="shared" si="6"/>
        <v>0</v>
      </c>
      <c r="AY35" s="208">
        <f t="shared" si="7"/>
        <v>0</v>
      </c>
      <c r="AZ35" s="208">
        <f t="shared" si="8"/>
        <v>0</v>
      </c>
      <c r="BA35" s="208">
        <f t="shared" si="9"/>
        <v>0</v>
      </c>
      <c r="BB35" s="185">
        <f t="shared" si="10"/>
        <v>0</v>
      </c>
      <c r="BC35" s="185">
        <f t="shared" si="10"/>
        <v>0</v>
      </c>
      <c r="BD35" s="220">
        <f t="shared" si="28"/>
        <v>0</v>
      </c>
      <c r="BE35" s="204"/>
      <c r="BO35" s="398" t="s">
        <v>55</v>
      </c>
      <c r="BP35" s="351">
        <f t="shared" si="52"/>
        <v>2</v>
      </c>
      <c r="BQ35" s="352">
        <v>1</v>
      </c>
      <c r="BR35" s="353">
        <v>1</v>
      </c>
      <c r="BS35" s="354">
        <v>1</v>
      </c>
      <c r="BT35" s="354">
        <v>2</v>
      </c>
      <c r="BU35" s="355">
        <f t="shared" si="13"/>
        <v>1</v>
      </c>
      <c r="BV35" s="479"/>
      <c r="BW35" s="404" t="s">
        <v>230</v>
      </c>
    </row>
    <row r="36" spans="1:76" ht="18.75" customHeight="1" outlineLevel="1" thickTop="1" thickBot="1" x14ac:dyDescent="0.4">
      <c r="A36" s="183"/>
      <c r="C36" s="250" t="s">
        <v>23</v>
      </c>
      <c r="D36" s="249" t="s">
        <v>316</v>
      </c>
      <c r="E36" s="253" t="s">
        <v>369</v>
      </c>
      <c r="F36" s="472" t="s">
        <v>425</v>
      </c>
      <c r="G36" s="26" t="s">
        <v>171</v>
      </c>
      <c r="H36" s="215">
        <f t="shared" si="50"/>
        <v>1</v>
      </c>
      <c r="I36" s="216">
        <v>1</v>
      </c>
      <c r="J36" s="217">
        <v>0</v>
      </c>
      <c r="K36" s="218">
        <v>4</v>
      </c>
      <c r="L36" s="219"/>
      <c r="M36" s="207"/>
      <c r="N36" s="208">
        <v>4.4999999999999998E-2</v>
      </c>
      <c r="O36" s="208"/>
      <c r="P36" s="208">
        <v>0.5</v>
      </c>
      <c r="Q36" s="208">
        <v>0.5</v>
      </c>
      <c r="R36" s="208"/>
      <c r="S36" s="220">
        <f t="shared" si="53"/>
        <v>1.0449999999999999</v>
      </c>
      <c r="T36" s="56"/>
      <c r="U36" s="26"/>
      <c r="V36" s="26"/>
      <c r="W36" s="420"/>
      <c r="Y36" s="47" t="s">
        <v>23</v>
      </c>
      <c r="Z36" s="249" t="s">
        <v>192</v>
      </c>
      <c r="AA36" s="26" t="s">
        <v>170</v>
      </c>
      <c r="AB36" s="215">
        <f t="shared" si="51"/>
        <v>1</v>
      </c>
      <c r="AC36" s="216">
        <v>1</v>
      </c>
      <c r="AD36" s="217">
        <v>0</v>
      </c>
      <c r="AE36" s="218">
        <v>4</v>
      </c>
      <c r="AF36" s="219"/>
      <c r="AG36" s="207"/>
      <c r="AH36" s="208">
        <v>4.4999999999999998E-2</v>
      </c>
      <c r="AI36" s="208"/>
      <c r="AJ36" s="208">
        <v>0.5</v>
      </c>
      <c r="AK36" s="208">
        <v>0.5</v>
      </c>
      <c r="AL36" s="208"/>
      <c r="AM36" s="220">
        <f t="shared" si="54"/>
        <v>1.0449999999999999</v>
      </c>
      <c r="AN36" s="199"/>
      <c r="AP36" s="47" t="s">
        <v>23</v>
      </c>
      <c r="AQ36" s="189" t="s">
        <v>247</v>
      </c>
      <c r="AR36" s="26" t="s">
        <v>170</v>
      </c>
      <c r="AS36" s="215">
        <f t="shared" si="2"/>
        <v>0</v>
      </c>
      <c r="AT36" s="216">
        <f t="shared" si="3"/>
        <v>0</v>
      </c>
      <c r="AU36" s="217">
        <f t="shared" si="4"/>
        <v>0</v>
      </c>
      <c r="AV36" s="218">
        <f t="shared" si="5"/>
        <v>0</v>
      </c>
      <c r="AW36" s="241"/>
      <c r="AX36" s="207">
        <f t="shared" si="6"/>
        <v>0</v>
      </c>
      <c r="AY36" s="208">
        <f t="shared" si="7"/>
        <v>0</v>
      </c>
      <c r="AZ36" s="208">
        <f t="shared" si="8"/>
        <v>0</v>
      </c>
      <c r="BA36" s="208">
        <f t="shared" si="9"/>
        <v>0</v>
      </c>
      <c r="BB36" s="185">
        <f t="shared" si="10"/>
        <v>0</v>
      </c>
      <c r="BC36" s="185">
        <f t="shared" si="10"/>
        <v>0</v>
      </c>
      <c r="BD36" s="220">
        <f t="shared" si="28"/>
        <v>0</v>
      </c>
      <c r="BE36" s="204"/>
      <c r="BO36" s="398" t="s">
        <v>226</v>
      </c>
      <c r="BP36" s="351">
        <f t="shared" si="52"/>
        <v>2</v>
      </c>
      <c r="BQ36" s="352">
        <v>1</v>
      </c>
      <c r="BR36" s="353">
        <v>1</v>
      </c>
      <c r="BS36" s="354">
        <v>3</v>
      </c>
      <c r="BT36" s="354">
        <v>2</v>
      </c>
      <c r="BU36" s="355">
        <f t="shared" ref="BU36:BU53" si="67">K36-BS36</f>
        <v>1</v>
      </c>
      <c r="BV36" s="479"/>
      <c r="BW36" s="404" t="s">
        <v>233</v>
      </c>
    </row>
    <row r="37" spans="1:76" ht="18.5" customHeight="1" outlineLevel="1" thickTop="1" thickBot="1" x14ac:dyDescent="0.4">
      <c r="A37" s="183"/>
      <c r="C37" s="47" t="s">
        <v>27</v>
      </c>
      <c r="D37" s="435" t="s">
        <v>317</v>
      </c>
      <c r="E37" s="435" t="s">
        <v>370</v>
      </c>
      <c r="F37" s="472" t="s">
        <v>426</v>
      </c>
      <c r="G37" s="26" t="s">
        <v>281</v>
      </c>
      <c r="H37" s="215">
        <f t="shared" si="50"/>
        <v>2</v>
      </c>
      <c r="I37" s="216">
        <v>1</v>
      </c>
      <c r="J37" s="217">
        <v>1</v>
      </c>
      <c r="K37" s="218">
        <v>2</v>
      </c>
      <c r="L37" s="219"/>
      <c r="M37" s="207">
        <v>0.5</v>
      </c>
      <c r="N37" s="208">
        <v>0.56999999999999995</v>
      </c>
      <c r="O37" s="208"/>
      <c r="P37" s="208"/>
      <c r="Q37" s="208">
        <v>0.5</v>
      </c>
      <c r="R37" s="208"/>
      <c r="S37" s="220">
        <f t="shared" si="53"/>
        <v>1.5699999999999998</v>
      </c>
      <c r="T37" s="56"/>
      <c r="U37" s="26" t="s">
        <v>445</v>
      </c>
      <c r="V37" s="26" t="s">
        <v>445</v>
      </c>
      <c r="W37" s="420"/>
      <c r="Y37" s="47" t="s">
        <v>27</v>
      </c>
      <c r="Z37" s="249" t="s">
        <v>193</v>
      </c>
      <c r="AA37" s="54" t="s">
        <v>58</v>
      </c>
      <c r="AB37" s="215">
        <f t="shared" si="51"/>
        <v>2</v>
      </c>
      <c r="AC37" s="216">
        <v>1</v>
      </c>
      <c r="AD37" s="217">
        <v>1</v>
      </c>
      <c r="AE37" s="218">
        <v>3</v>
      </c>
      <c r="AF37" s="219"/>
      <c r="AG37" s="207">
        <v>0.3</v>
      </c>
      <c r="AH37" s="208">
        <v>0.56999999999999995</v>
      </c>
      <c r="AI37" s="208"/>
      <c r="AJ37" s="208">
        <v>0.05</v>
      </c>
      <c r="AK37" s="208">
        <v>0.5</v>
      </c>
      <c r="AL37" s="208"/>
      <c r="AM37" s="220">
        <f t="shared" si="54"/>
        <v>1.42</v>
      </c>
      <c r="AN37" s="199"/>
      <c r="AP37" s="47" t="s">
        <v>27</v>
      </c>
      <c r="AQ37" s="53" t="s">
        <v>146</v>
      </c>
      <c r="AR37" s="54" t="s">
        <v>58</v>
      </c>
      <c r="AS37" s="215">
        <f t="shared" ref="AS37:AS53" si="68">H37-AB37</f>
        <v>0</v>
      </c>
      <c r="AT37" s="216">
        <f t="shared" ref="AT37:AT53" si="69">I37-AC37</f>
        <v>0</v>
      </c>
      <c r="AU37" s="217">
        <f t="shared" ref="AU37:AU53" si="70">J37-AD37</f>
        <v>0</v>
      </c>
      <c r="AV37" s="218">
        <f t="shared" ref="AV37:AV53" si="71">K37-AE37</f>
        <v>-1</v>
      </c>
      <c r="AW37" s="241"/>
      <c r="AX37" s="207">
        <f t="shared" ref="AX37:AX53" si="72">M37-AG37</f>
        <v>0.2</v>
      </c>
      <c r="AY37" s="208">
        <f t="shared" ref="AY37:AY53" si="73">N37-AH37</f>
        <v>0</v>
      </c>
      <c r="AZ37" s="208">
        <f t="shared" ref="AZ37:AZ53" si="74">O37-AI37</f>
        <v>0</v>
      </c>
      <c r="BA37" s="208">
        <f t="shared" ref="BA37:BA53" si="75">P37-AJ37</f>
        <v>-0.05</v>
      </c>
      <c r="BB37" s="185">
        <f t="shared" ref="BB37:BC53" si="76">Q37-AK37</f>
        <v>0</v>
      </c>
      <c r="BC37" s="185">
        <f t="shared" si="76"/>
        <v>0</v>
      </c>
      <c r="BD37" s="220">
        <f t="shared" si="28"/>
        <v>0.14999999999999991</v>
      </c>
      <c r="BE37" s="204"/>
      <c r="BO37" s="344" t="s">
        <v>58</v>
      </c>
      <c r="BP37" s="345">
        <f t="shared" si="52"/>
        <v>4</v>
      </c>
      <c r="BQ37" s="346">
        <v>2</v>
      </c>
      <c r="BR37" s="347">
        <v>2</v>
      </c>
      <c r="BS37" s="348">
        <v>3</v>
      </c>
      <c r="BT37" s="348">
        <v>4</v>
      </c>
      <c r="BU37" s="349">
        <f t="shared" si="67"/>
        <v>-1</v>
      </c>
      <c r="BV37" s="478" t="s">
        <v>235</v>
      </c>
      <c r="BW37" s="406"/>
    </row>
    <row r="38" spans="1:76" ht="18.75" customHeight="1" outlineLevel="1" thickTop="1" thickBot="1" x14ac:dyDescent="0.4">
      <c r="A38" s="183"/>
      <c r="C38" s="47" t="s">
        <v>30</v>
      </c>
      <c r="D38" s="189" t="s">
        <v>318</v>
      </c>
      <c r="E38" s="189" t="s">
        <v>371</v>
      </c>
      <c r="F38" s="472" t="s">
        <v>427</v>
      </c>
      <c r="G38" s="26" t="s">
        <v>60</v>
      </c>
      <c r="H38" s="215">
        <f t="shared" si="50"/>
        <v>2</v>
      </c>
      <c r="I38" s="216">
        <v>1</v>
      </c>
      <c r="J38" s="217">
        <v>1</v>
      </c>
      <c r="K38" s="218">
        <v>4</v>
      </c>
      <c r="L38" s="219"/>
      <c r="M38" s="207">
        <v>0.05</v>
      </c>
      <c r="N38" s="208">
        <v>0.03</v>
      </c>
      <c r="O38" s="208"/>
      <c r="P38" s="208">
        <v>0.55000000000000004</v>
      </c>
      <c r="Q38" s="208">
        <v>0.05</v>
      </c>
      <c r="R38" s="208"/>
      <c r="S38" s="220">
        <f t="shared" si="53"/>
        <v>0.68</v>
      </c>
      <c r="T38" s="56"/>
      <c r="U38" s="436"/>
      <c r="V38" s="26"/>
      <c r="W38" s="420"/>
      <c r="Y38" s="47" t="s">
        <v>30</v>
      </c>
      <c r="Z38" s="249" t="s">
        <v>194</v>
      </c>
      <c r="AA38" s="54" t="s">
        <v>60</v>
      </c>
      <c r="AB38" s="215">
        <f t="shared" si="51"/>
        <v>2</v>
      </c>
      <c r="AC38" s="216">
        <v>1</v>
      </c>
      <c r="AD38" s="217">
        <v>1</v>
      </c>
      <c r="AE38" s="218">
        <v>4</v>
      </c>
      <c r="AF38" s="219"/>
      <c r="AG38" s="207">
        <v>0.05</v>
      </c>
      <c r="AH38" s="208">
        <v>0.03</v>
      </c>
      <c r="AI38" s="208"/>
      <c r="AJ38" s="208">
        <v>0.55000000000000004</v>
      </c>
      <c r="AK38" s="208">
        <v>0.05</v>
      </c>
      <c r="AL38" s="208"/>
      <c r="AM38" s="220">
        <f t="shared" si="54"/>
        <v>0.68</v>
      </c>
      <c r="AN38" s="199"/>
      <c r="AP38" s="47" t="s">
        <v>30</v>
      </c>
      <c r="AQ38" s="53" t="s">
        <v>147</v>
      </c>
      <c r="AR38" s="54" t="s">
        <v>60</v>
      </c>
      <c r="AS38" s="215">
        <f t="shared" si="68"/>
        <v>0</v>
      </c>
      <c r="AT38" s="216">
        <f t="shared" si="69"/>
        <v>0</v>
      </c>
      <c r="AU38" s="217">
        <f t="shared" si="70"/>
        <v>0</v>
      </c>
      <c r="AV38" s="218">
        <f t="shared" si="71"/>
        <v>0</v>
      </c>
      <c r="AW38" s="241"/>
      <c r="AX38" s="207">
        <f t="shared" si="72"/>
        <v>0</v>
      </c>
      <c r="AY38" s="208">
        <f t="shared" si="73"/>
        <v>0</v>
      </c>
      <c r="AZ38" s="208">
        <f t="shared" si="74"/>
        <v>0</v>
      </c>
      <c r="BA38" s="208">
        <f t="shared" si="75"/>
        <v>0</v>
      </c>
      <c r="BB38" s="185">
        <f t="shared" si="76"/>
        <v>0</v>
      </c>
      <c r="BC38" s="185">
        <f t="shared" si="76"/>
        <v>0</v>
      </c>
      <c r="BD38" s="220">
        <f t="shared" si="28"/>
        <v>0</v>
      </c>
      <c r="BE38" s="204"/>
      <c r="BO38" s="350" t="s">
        <v>60</v>
      </c>
      <c r="BP38" s="351">
        <f t="shared" si="52"/>
        <v>3</v>
      </c>
      <c r="BQ38" s="352">
        <v>1</v>
      </c>
      <c r="BR38" s="353">
        <v>2</v>
      </c>
      <c r="BS38" s="354">
        <v>4</v>
      </c>
      <c r="BT38" s="354">
        <v>5</v>
      </c>
      <c r="BU38" s="355">
        <f t="shared" si="67"/>
        <v>0</v>
      </c>
      <c r="BV38" s="479"/>
      <c r="BW38" s="404"/>
    </row>
    <row r="39" spans="1:76" ht="18.75" customHeight="1" outlineLevel="1" thickTop="1" thickBot="1" x14ac:dyDescent="0.4">
      <c r="A39" s="183"/>
      <c r="C39" s="47" t="s">
        <v>30</v>
      </c>
      <c r="D39" s="189" t="s">
        <v>319</v>
      </c>
      <c r="E39" s="189" t="s">
        <v>372</v>
      </c>
      <c r="F39" s="472" t="s">
        <v>428</v>
      </c>
      <c r="G39" s="26" t="s">
        <v>280</v>
      </c>
      <c r="H39" s="215">
        <f t="shared" si="50"/>
        <v>3</v>
      </c>
      <c r="I39" s="216">
        <v>2</v>
      </c>
      <c r="J39" s="217">
        <v>1</v>
      </c>
      <c r="K39" s="218">
        <v>1</v>
      </c>
      <c r="L39" s="219"/>
      <c r="M39" s="207">
        <v>0.4</v>
      </c>
      <c r="N39" s="208">
        <v>0.72</v>
      </c>
      <c r="O39" s="208"/>
      <c r="P39" s="208"/>
      <c r="Q39" s="208">
        <v>0.25</v>
      </c>
      <c r="R39" s="208"/>
      <c r="S39" s="220">
        <f t="shared" si="53"/>
        <v>1.37</v>
      </c>
      <c r="T39" s="56"/>
      <c r="U39" s="436" t="s">
        <v>445</v>
      </c>
      <c r="V39" s="26" t="s">
        <v>445</v>
      </c>
      <c r="W39" s="420"/>
      <c r="Y39" s="47" t="s">
        <v>30</v>
      </c>
      <c r="Z39" s="249" t="s">
        <v>195</v>
      </c>
      <c r="AA39" s="54" t="s">
        <v>61</v>
      </c>
      <c r="AB39" s="215">
        <f t="shared" si="51"/>
        <v>4</v>
      </c>
      <c r="AC39" s="216">
        <v>2</v>
      </c>
      <c r="AD39" s="217">
        <v>2</v>
      </c>
      <c r="AE39" s="218">
        <v>2</v>
      </c>
      <c r="AF39" s="219"/>
      <c r="AG39" s="207">
        <v>0.3</v>
      </c>
      <c r="AH39" s="208">
        <v>0.72</v>
      </c>
      <c r="AI39" s="208"/>
      <c r="AJ39" s="208"/>
      <c r="AK39" s="208">
        <v>0.5</v>
      </c>
      <c r="AL39" s="208"/>
      <c r="AM39" s="220">
        <f t="shared" si="54"/>
        <v>1.52</v>
      </c>
      <c r="AN39" s="199"/>
      <c r="AP39" s="47" t="s">
        <v>30</v>
      </c>
      <c r="AQ39" s="53" t="s">
        <v>148</v>
      </c>
      <c r="AR39" s="54" t="s">
        <v>61</v>
      </c>
      <c r="AS39" s="215">
        <f t="shared" si="68"/>
        <v>-1</v>
      </c>
      <c r="AT39" s="216">
        <f t="shared" si="69"/>
        <v>0</v>
      </c>
      <c r="AU39" s="217">
        <f t="shared" si="70"/>
        <v>-1</v>
      </c>
      <c r="AV39" s="218">
        <f t="shared" si="71"/>
        <v>-1</v>
      </c>
      <c r="AW39" s="241"/>
      <c r="AX39" s="207">
        <f t="shared" si="72"/>
        <v>0.10000000000000003</v>
      </c>
      <c r="AY39" s="208">
        <f t="shared" si="73"/>
        <v>0</v>
      </c>
      <c r="AZ39" s="208">
        <f t="shared" si="74"/>
        <v>0</v>
      </c>
      <c r="BA39" s="208">
        <f t="shared" si="75"/>
        <v>0</v>
      </c>
      <c r="BB39" s="185">
        <f t="shared" si="76"/>
        <v>-0.25</v>
      </c>
      <c r="BC39" s="185">
        <f t="shared" si="76"/>
        <v>0</v>
      </c>
      <c r="BD39" s="220">
        <f t="shared" si="28"/>
        <v>-0.14999999999999991</v>
      </c>
      <c r="BE39" s="204"/>
      <c r="BO39" s="356" t="s">
        <v>61</v>
      </c>
      <c r="BP39" s="357">
        <f t="shared" si="52"/>
        <v>6</v>
      </c>
      <c r="BQ39" s="358">
        <v>2</v>
      </c>
      <c r="BR39" s="359">
        <v>4</v>
      </c>
      <c r="BS39" s="360">
        <v>1</v>
      </c>
      <c r="BT39" s="360">
        <v>3</v>
      </c>
      <c r="BU39" s="361">
        <f t="shared" si="67"/>
        <v>0</v>
      </c>
      <c r="BV39" s="480"/>
      <c r="BW39" s="405" t="s">
        <v>232</v>
      </c>
    </row>
    <row r="40" spans="1:76" ht="18.75" customHeight="1" outlineLevel="1" thickTop="1" thickBot="1" x14ac:dyDescent="0.4">
      <c r="A40" s="183"/>
      <c r="C40" s="47" t="s">
        <v>26</v>
      </c>
      <c r="D40" s="189" t="s">
        <v>320</v>
      </c>
      <c r="E40" s="189" t="s">
        <v>373</v>
      </c>
      <c r="F40" s="472" t="s">
        <v>429</v>
      </c>
      <c r="G40" s="26" t="s">
        <v>62</v>
      </c>
      <c r="H40" s="215">
        <f t="shared" si="50"/>
        <v>4</v>
      </c>
      <c r="I40" s="216">
        <v>3</v>
      </c>
      <c r="J40" s="217">
        <v>1</v>
      </c>
      <c r="K40" s="218">
        <v>2</v>
      </c>
      <c r="L40" s="219"/>
      <c r="M40" s="207">
        <v>0.3</v>
      </c>
      <c r="N40" s="208">
        <v>0.81</v>
      </c>
      <c r="O40" s="208"/>
      <c r="P40" s="208"/>
      <c r="Q40" s="208">
        <v>0.2</v>
      </c>
      <c r="R40" s="208"/>
      <c r="S40" s="220">
        <f t="shared" si="53"/>
        <v>1.31</v>
      </c>
      <c r="T40" s="56"/>
      <c r="U40" s="26" t="s">
        <v>445</v>
      </c>
      <c r="V40" s="26" t="s">
        <v>445</v>
      </c>
      <c r="W40" s="420"/>
      <c r="Y40" s="47" t="s">
        <v>26</v>
      </c>
      <c r="Z40" s="249" t="s">
        <v>196</v>
      </c>
      <c r="AA40" s="54" t="s">
        <v>62</v>
      </c>
      <c r="AB40" s="215">
        <f t="shared" si="51"/>
        <v>4</v>
      </c>
      <c r="AC40" s="216">
        <v>3</v>
      </c>
      <c r="AD40" s="217">
        <v>1</v>
      </c>
      <c r="AE40" s="218">
        <v>1</v>
      </c>
      <c r="AF40" s="219"/>
      <c r="AG40" s="207">
        <v>0.6</v>
      </c>
      <c r="AH40" s="208">
        <v>0.91</v>
      </c>
      <c r="AI40" s="208"/>
      <c r="AJ40" s="208"/>
      <c r="AK40" s="208"/>
      <c r="AL40" s="208"/>
      <c r="AM40" s="220">
        <f t="shared" si="54"/>
        <v>1.51</v>
      </c>
      <c r="AN40" s="199"/>
      <c r="AP40" s="47" t="s">
        <v>26</v>
      </c>
      <c r="AQ40" s="53" t="s">
        <v>149</v>
      </c>
      <c r="AR40" s="54" t="s">
        <v>62</v>
      </c>
      <c r="AS40" s="215">
        <f t="shared" si="68"/>
        <v>0</v>
      </c>
      <c r="AT40" s="216">
        <f t="shared" si="69"/>
        <v>0</v>
      </c>
      <c r="AU40" s="217">
        <f t="shared" si="70"/>
        <v>0</v>
      </c>
      <c r="AV40" s="218">
        <f t="shared" si="71"/>
        <v>1</v>
      </c>
      <c r="AW40" s="241"/>
      <c r="AX40" s="207">
        <f t="shared" si="72"/>
        <v>-0.3</v>
      </c>
      <c r="AY40" s="208">
        <f t="shared" si="73"/>
        <v>-9.9999999999999978E-2</v>
      </c>
      <c r="AZ40" s="208">
        <f t="shared" si="74"/>
        <v>0</v>
      </c>
      <c r="BA40" s="208">
        <f t="shared" si="75"/>
        <v>0</v>
      </c>
      <c r="BB40" s="185">
        <f t="shared" si="76"/>
        <v>0.2</v>
      </c>
      <c r="BC40" s="185">
        <f t="shared" si="76"/>
        <v>0</v>
      </c>
      <c r="BD40" s="220">
        <f t="shared" si="28"/>
        <v>-0.19999999999999996</v>
      </c>
      <c r="BE40" s="204"/>
      <c r="BO40" s="344" t="s">
        <v>62</v>
      </c>
      <c r="BP40" s="345">
        <f t="shared" si="52"/>
        <v>6</v>
      </c>
      <c r="BQ40" s="346">
        <v>4</v>
      </c>
      <c r="BR40" s="347">
        <v>2</v>
      </c>
      <c r="BS40" s="348">
        <v>2</v>
      </c>
      <c r="BT40" s="348">
        <v>4</v>
      </c>
      <c r="BU40" s="349">
        <f t="shared" si="67"/>
        <v>0</v>
      </c>
      <c r="BV40" s="478" t="s">
        <v>236</v>
      </c>
      <c r="BW40" s="409" t="s">
        <v>240</v>
      </c>
    </row>
    <row r="41" spans="1:76" ht="18.75" customHeight="1" outlineLevel="1" thickTop="1" thickBot="1" x14ac:dyDescent="0.4">
      <c r="A41" s="183"/>
      <c r="C41" s="47" t="s">
        <v>26</v>
      </c>
      <c r="D41" s="189" t="s">
        <v>321</v>
      </c>
      <c r="E41" s="189" t="s">
        <v>374</v>
      </c>
      <c r="F41" s="472" t="s">
        <v>430</v>
      </c>
      <c r="G41" s="26" t="s">
        <v>63</v>
      </c>
      <c r="H41" s="215">
        <f t="shared" si="50"/>
        <v>3</v>
      </c>
      <c r="I41" s="216">
        <v>3</v>
      </c>
      <c r="J41" s="217">
        <v>0</v>
      </c>
      <c r="K41" s="218">
        <v>2</v>
      </c>
      <c r="L41" s="219"/>
      <c r="M41" s="207">
        <v>0.4</v>
      </c>
      <c r="N41" s="208">
        <v>0.48</v>
      </c>
      <c r="O41" s="208"/>
      <c r="P41" s="208"/>
      <c r="Q41" s="208">
        <v>0.25</v>
      </c>
      <c r="R41" s="208"/>
      <c r="S41" s="220">
        <f t="shared" si="53"/>
        <v>1.1299999999999999</v>
      </c>
      <c r="T41" s="56"/>
      <c r="U41" s="26" t="s">
        <v>445</v>
      </c>
      <c r="V41" s="26" t="s">
        <v>445</v>
      </c>
      <c r="W41" s="423"/>
      <c r="Y41" s="47" t="s">
        <v>26</v>
      </c>
      <c r="Z41" s="249" t="s">
        <v>197</v>
      </c>
      <c r="AA41" s="54" t="s">
        <v>63</v>
      </c>
      <c r="AB41" s="215">
        <f t="shared" si="51"/>
        <v>3</v>
      </c>
      <c r="AC41" s="216">
        <v>3</v>
      </c>
      <c r="AD41" s="217">
        <v>0</v>
      </c>
      <c r="AE41" s="218">
        <v>2</v>
      </c>
      <c r="AF41" s="219"/>
      <c r="AG41" s="207">
        <v>0.9</v>
      </c>
      <c r="AH41" s="208">
        <v>0.48</v>
      </c>
      <c r="AI41" s="208"/>
      <c r="AJ41" s="208"/>
      <c r="AK41" s="208">
        <v>0.25</v>
      </c>
      <c r="AL41" s="208"/>
      <c r="AM41" s="220">
        <f t="shared" si="54"/>
        <v>1.63</v>
      </c>
      <c r="AN41" s="199"/>
      <c r="AP41" s="47" t="s">
        <v>26</v>
      </c>
      <c r="AQ41" s="53" t="s">
        <v>150</v>
      </c>
      <c r="AR41" s="54" t="s">
        <v>63</v>
      </c>
      <c r="AS41" s="215">
        <f t="shared" si="68"/>
        <v>0</v>
      </c>
      <c r="AT41" s="216">
        <f t="shared" si="69"/>
        <v>0</v>
      </c>
      <c r="AU41" s="217">
        <f t="shared" si="70"/>
        <v>0</v>
      </c>
      <c r="AV41" s="218">
        <f t="shared" si="71"/>
        <v>0</v>
      </c>
      <c r="AW41" s="241"/>
      <c r="AX41" s="207">
        <f t="shared" si="72"/>
        <v>-0.5</v>
      </c>
      <c r="AY41" s="208">
        <f t="shared" si="73"/>
        <v>0</v>
      </c>
      <c r="AZ41" s="208">
        <f t="shared" si="74"/>
        <v>0</v>
      </c>
      <c r="BA41" s="208">
        <f t="shared" si="75"/>
        <v>0</v>
      </c>
      <c r="BB41" s="185">
        <f t="shared" si="76"/>
        <v>0</v>
      </c>
      <c r="BC41" s="185">
        <f t="shared" si="76"/>
        <v>0</v>
      </c>
      <c r="BD41" s="220">
        <f t="shared" si="28"/>
        <v>-0.5</v>
      </c>
      <c r="BE41" s="204"/>
      <c r="BO41" s="356" t="s">
        <v>63</v>
      </c>
      <c r="BP41" s="357">
        <f t="shared" si="52"/>
        <v>4</v>
      </c>
      <c r="BQ41" s="358">
        <v>3</v>
      </c>
      <c r="BR41" s="359">
        <v>1</v>
      </c>
      <c r="BS41" s="360">
        <v>3</v>
      </c>
      <c r="BT41" s="360">
        <v>2</v>
      </c>
      <c r="BU41" s="361">
        <f t="shared" si="67"/>
        <v>-1</v>
      </c>
      <c r="BV41" s="480"/>
      <c r="BW41" s="399"/>
    </row>
    <row r="42" spans="1:76" ht="18.75" customHeight="1" outlineLevel="1" thickTop="1" thickBot="1" x14ac:dyDescent="0.4">
      <c r="A42" s="183"/>
      <c r="C42" s="47" t="s">
        <v>33</v>
      </c>
      <c r="D42" s="189" t="s">
        <v>322</v>
      </c>
      <c r="E42" s="189" t="s">
        <v>375</v>
      </c>
      <c r="F42" s="472" t="s">
        <v>431</v>
      </c>
      <c r="G42" s="26" t="s">
        <v>64</v>
      </c>
      <c r="H42" s="215">
        <f t="shared" si="50"/>
        <v>6</v>
      </c>
      <c r="I42" s="216">
        <v>3</v>
      </c>
      <c r="J42" s="217">
        <v>3</v>
      </c>
      <c r="K42" s="218">
        <v>4</v>
      </c>
      <c r="L42" s="219"/>
      <c r="M42" s="207">
        <v>0.7</v>
      </c>
      <c r="N42" s="208">
        <v>0.6</v>
      </c>
      <c r="O42" s="208">
        <v>0.45</v>
      </c>
      <c r="P42" s="208">
        <v>1.4</v>
      </c>
      <c r="Q42" s="208">
        <v>0.45</v>
      </c>
      <c r="R42" s="208">
        <v>0.45</v>
      </c>
      <c r="S42" s="220">
        <f t="shared" si="53"/>
        <v>4.05</v>
      </c>
      <c r="T42" s="56"/>
      <c r="U42" s="26" t="s">
        <v>445</v>
      </c>
      <c r="V42" s="26" t="s">
        <v>445</v>
      </c>
      <c r="W42" s="420"/>
      <c r="Y42" s="47" t="s">
        <v>33</v>
      </c>
      <c r="Z42" s="249" t="s">
        <v>198</v>
      </c>
      <c r="AA42" s="54" t="s">
        <v>64</v>
      </c>
      <c r="AB42" s="215">
        <f t="shared" si="51"/>
        <v>5</v>
      </c>
      <c r="AC42" s="216">
        <v>3</v>
      </c>
      <c r="AD42" s="217">
        <v>2</v>
      </c>
      <c r="AE42" s="218">
        <v>3</v>
      </c>
      <c r="AF42" s="219"/>
      <c r="AG42" s="207">
        <v>0.2</v>
      </c>
      <c r="AH42" s="208">
        <v>0.5</v>
      </c>
      <c r="AI42" s="208"/>
      <c r="AJ42" s="208">
        <v>0.95</v>
      </c>
      <c r="AK42" s="208">
        <v>0.3</v>
      </c>
      <c r="AL42" s="208">
        <v>0.45</v>
      </c>
      <c r="AM42" s="220">
        <f t="shared" si="54"/>
        <v>2.4</v>
      </c>
      <c r="AN42" s="199"/>
      <c r="AP42" s="47" t="s">
        <v>33</v>
      </c>
      <c r="AQ42" s="53" t="s">
        <v>151</v>
      </c>
      <c r="AR42" s="54" t="s">
        <v>64</v>
      </c>
      <c r="AS42" s="215">
        <f t="shared" si="68"/>
        <v>1</v>
      </c>
      <c r="AT42" s="216">
        <f t="shared" si="69"/>
        <v>0</v>
      </c>
      <c r="AU42" s="217">
        <f t="shared" si="70"/>
        <v>1</v>
      </c>
      <c r="AV42" s="218">
        <f t="shared" si="71"/>
        <v>1</v>
      </c>
      <c r="AW42" s="241"/>
      <c r="AX42" s="207">
        <f t="shared" si="72"/>
        <v>0.49999999999999994</v>
      </c>
      <c r="AY42" s="208">
        <f t="shared" si="73"/>
        <v>9.9999999999999978E-2</v>
      </c>
      <c r="AZ42" s="208">
        <f t="shared" si="74"/>
        <v>0.45</v>
      </c>
      <c r="BA42" s="208">
        <f t="shared" si="75"/>
        <v>0.44999999999999996</v>
      </c>
      <c r="BB42" s="185">
        <f t="shared" si="76"/>
        <v>0.15000000000000002</v>
      </c>
      <c r="BC42" s="185">
        <f t="shared" si="76"/>
        <v>0</v>
      </c>
      <c r="BD42" s="220">
        <f t="shared" si="28"/>
        <v>1.65</v>
      </c>
      <c r="BE42" s="204"/>
      <c r="BO42" s="379" t="s">
        <v>64</v>
      </c>
      <c r="BP42" s="380">
        <f t="shared" si="52"/>
        <v>2</v>
      </c>
      <c r="BQ42" s="381">
        <v>1</v>
      </c>
      <c r="BR42" s="382">
        <v>1</v>
      </c>
      <c r="BS42" s="383">
        <v>0</v>
      </c>
      <c r="BT42" s="383">
        <v>1</v>
      </c>
      <c r="BU42" s="384">
        <f t="shared" si="67"/>
        <v>4</v>
      </c>
      <c r="BV42" s="481">
        <f>SUM(BU42:BU46)</f>
        <v>1</v>
      </c>
      <c r="BW42" s="410" t="s">
        <v>230</v>
      </c>
      <c r="BX42" s="13"/>
    </row>
    <row r="43" spans="1:76" ht="18.75" customHeight="1" outlineLevel="1" thickTop="1" thickBot="1" x14ac:dyDescent="0.4">
      <c r="A43" s="183"/>
      <c r="C43" s="47" t="s">
        <v>31</v>
      </c>
      <c r="D43" s="189" t="s">
        <v>323</v>
      </c>
      <c r="E43" s="189" t="s">
        <v>376</v>
      </c>
      <c r="F43" s="472" t="s">
        <v>432</v>
      </c>
      <c r="G43" s="26" t="s">
        <v>66</v>
      </c>
      <c r="H43" s="215">
        <f t="shared" si="50"/>
        <v>1</v>
      </c>
      <c r="I43" s="216">
        <v>1</v>
      </c>
      <c r="J43" s="217">
        <v>0</v>
      </c>
      <c r="K43" s="218">
        <v>0</v>
      </c>
      <c r="L43" s="219"/>
      <c r="M43" s="207">
        <v>0.2</v>
      </c>
      <c r="N43" s="208"/>
      <c r="O43" s="208"/>
      <c r="P43" s="208"/>
      <c r="Q43" s="208"/>
      <c r="R43" s="208"/>
      <c r="S43" s="220">
        <f t="shared" si="53"/>
        <v>0.2</v>
      </c>
      <c r="T43" s="56"/>
      <c r="U43" s="26" t="s">
        <v>445</v>
      </c>
      <c r="V43" s="26" t="s">
        <v>446</v>
      </c>
      <c r="W43" s="420"/>
      <c r="Y43" s="47" t="s">
        <v>31</v>
      </c>
      <c r="Z43" s="249" t="s">
        <v>199</v>
      </c>
      <c r="AA43" s="54" t="s">
        <v>66</v>
      </c>
      <c r="AB43" s="215">
        <f t="shared" si="51"/>
        <v>1</v>
      </c>
      <c r="AC43" s="216">
        <v>1</v>
      </c>
      <c r="AD43" s="217">
        <v>0</v>
      </c>
      <c r="AE43" s="218">
        <v>0</v>
      </c>
      <c r="AF43" s="219"/>
      <c r="AG43" s="207">
        <v>0.2</v>
      </c>
      <c r="AH43" s="208"/>
      <c r="AI43" s="208"/>
      <c r="AJ43" s="208"/>
      <c r="AK43" s="208"/>
      <c r="AL43" s="208"/>
      <c r="AM43" s="220">
        <f t="shared" si="54"/>
        <v>0.2</v>
      </c>
      <c r="AN43" s="199"/>
      <c r="AP43" s="47" t="s">
        <v>31</v>
      </c>
      <c r="AQ43" s="53" t="s">
        <v>152</v>
      </c>
      <c r="AR43" s="54" t="s">
        <v>66</v>
      </c>
      <c r="AS43" s="215">
        <f t="shared" si="68"/>
        <v>0</v>
      </c>
      <c r="AT43" s="216">
        <f t="shared" si="69"/>
        <v>0</v>
      </c>
      <c r="AU43" s="217">
        <f t="shared" si="70"/>
        <v>0</v>
      </c>
      <c r="AV43" s="218">
        <f t="shared" si="71"/>
        <v>0</v>
      </c>
      <c r="AW43" s="241"/>
      <c r="AX43" s="207">
        <f t="shared" si="72"/>
        <v>0</v>
      </c>
      <c r="AY43" s="208">
        <f t="shared" si="73"/>
        <v>0</v>
      </c>
      <c r="AZ43" s="208">
        <f t="shared" si="74"/>
        <v>0</v>
      </c>
      <c r="BA43" s="208">
        <f t="shared" si="75"/>
        <v>0</v>
      </c>
      <c r="BB43" s="185">
        <f t="shared" si="76"/>
        <v>0</v>
      </c>
      <c r="BC43" s="185">
        <f t="shared" si="76"/>
        <v>0</v>
      </c>
      <c r="BD43" s="220">
        <f t="shared" si="28"/>
        <v>0</v>
      </c>
      <c r="BE43" s="204"/>
      <c r="BO43" s="385" t="s">
        <v>66</v>
      </c>
      <c r="BP43" s="386">
        <f>BQ43+BR43</f>
        <v>1</v>
      </c>
      <c r="BQ43" s="387">
        <v>1</v>
      </c>
      <c r="BR43" s="388">
        <v>0</v>
      </c>
      <c r="BS43" s="389">
        <v>0</v>
      </c>
      <c r="BT43" s="389">
        <v>0</v>
      </c>
      <c r="BU43" s="390">
        <f t="shared" si="67"/>
        <v>0</v>
      </c>
      <c r="BV43" s="482"/>
      <c r="BW43" s="411"/>
    </row>
    <row r="44" spans="1:76" ht="18.75" customHeight="1" outlineLevel="1" thickTop="1" thickBot="1" x14ac:dyDescent="0.4">
      <c r="A44" s="183"/>
      <c r="C44" s="47" t="s">
        <v>115</v>
      </c>
      <c r="D44" s="189" t="s">
        <v>324</v>
      </c>
      <c r="E44" s="189" t="s">
        <v>377</v>
      </c>
      <c r="F44" s="472" t="s">
        <v>433</v>
      </c>
      <c r="G44" s="26" t="s">
        <v>67</v>
      </c>
      <c r="H44" s="215">
        <f t="shared" si="50"/>
        <v>2</v>
      </c>
      <c r="I44" s="216">
        <v>1</v>
      </c>
      <c r="J44" s="217">
        <v>1</v>
      </c>
      <c r="K44" s="218">
        <v>2</v>
      </c>
      <c r="L44" s="219"/>
      <c r="M44" s="207">
        <v>0.05</v>
      </c>
      <c r="N44" s="208">
        <v>0.2</v>
      </c>
      <c r="O44" s="208">
        <v>0.05</v>
      </c>
      <c r="P44" s="208"/>
      <c r="Q44" s="208">
        <v>0.05</v>
      </c>
      <c r="R44" s="208">
        <v>0.1</v>
      </c>
      <c r="S44" s="220">
        <f t="shared" si="53"/>
        <v>0.44999999999999996</v>
      </c>
      <c r="T44" s="56"/>
      <c r="U44" s="26"/>
      <c r="V44" s="26"/>
      <c r="W44" s="420"/>
      <c r="Y44" s="47" t="s">
        <v>115</v>
      </c>
      <c r="Z44" s="249" t="s">
        <v>200</v>
      </c>
      <c r="AA44" s="54" t="s">
        <v>67</v>
      </c>
      <c r="AB44" s="215">
        <f t="shared" si="51"/>
        <v>2</v>
      </c>
      <c r="AC44" s="216">
        <v>1</v>
      </c>
      <c r="AD44" s="217">
        <v>1</v>
      </c>
      <c r="AE44" s="218">
        <v>2</v>
      </c>
      <c r="AF44" s="219"/>
      <c r="AG44" s="207">
        <v>0.05</v>
      </c>
      <c r="AH44" s="208">
        <v>0.2</v>
      </c>
      <c r="AI44" s="208">
        <v>0.05</v>
      </c>
      <c r="AJ44" s="208"/>
      <c r="AK44" s="208">
        <v>0.05</v>
      </c>
      <c r="AL44" s="208">
        <v>0.1</v>
      </c>
      <c r="AM44" s="220">
        <f t="shared" si="54"/>
        <v>0.44999999999999996</v>
      </c>
      <c r="AN44" s="199"/>
      <c r="AP44" s="47" t="s">
        <v>115</v>
      </c>
      <c r="AQ44" s="53" t="s">
        <v>153</v>
      </c>
      <c r="AR44" s="54" t="s">
        <v>67</v>
      </c>
      <c r="AS44" s="215">
        <f t="shared" si="68"/>
        <v>0</v>
      </c>
      <c r="AT44" s="216">
        <f t="shared" si="69"/>
        <v>0</v>
      </c>
      <c r="AU44" s="217">
        <f t="shared" si="70"/>
        <v>0</v>
      </c>
      <c r="AV44" s="218">
        <f t="shared" si="71"/>
        <v>0</v>
      </c>
      <c r="AW44" s="241"/>
      <c r="AX44" s="207">
        <f t="shared" si="72"/>
        <v>0</v>
      </c>
      <c r="AY44" s="208">
        <f t="shared" si="73"/>
        <v>0</v>
      </c>
      <c r="AZ44" s="208">
        <f t="shared" si="74"/>
        <v>0</v>
      </c>
      <c r="BA44" s="208">
        <f t="shared" si="75"/>
        <v>0</v>
      </c>
      <c r="BB44" s="185">
        <f t="shared" si="76"/>
        <v>0</v>
      </c>
      <c r="BC44" s="185">
        <f t="shared" si="76"/>
        <v>0</v>
      </c>
      <c r="BD44" s="220">
        <f t="shared" si="28"/>
        <v>0</v>
      </c>
      <c r="BE44" s="204"/>
      <c r="BO44" s="385" t="s">
        <v>67</v>
      </c>
      <c r="BP44" s="386">
        <f>BQ44+BR44</f>
        <v>2</v>
      </c>
      <c r="BQ44" s="387">
        <v>1</v>
      </c>
      <c r="BR44" s="388">
        <v>1</v>
      </c>
      <c r="BS44" s="389">
        <v>3</v>
      </c>
      <c r="BT44" s="389">
        <v>3</v>
      </c>
      <c r="BU44" s="390">
        <f t="shared" si="67"/>
        <v>-1</v>
      </c>
      <c r="BV44" s="482"/>
      <c r="BW44" s="411"/>
    </row>
    <row r="45" spans="1:76" ht="18.75" customHeight="1" outlineLevel="1" thickTop="1" thickBot="1" x14ac:dyDescent="0.4">
      <c r="A45" s="183"/>
      <c r="C45" s="47"/>
      <c r="D45" s="249" t="s">
        <v>325</v>
      </c>
      <c r="E45" s="253" t="s">
        <v>378</v>
      </c>
      <c r="F45" s="472" t="s">
        <v>434</v>
      </c>
      <c r="G45" s="26" t="s">
        <v>168</v>
      </c>
      <c r="H45" s="215">
        <f>I45+J45</f>
        <v>2</v>
      </c>
      <c r="I45" s="216">
        <v>1</v>
      </c>
      <c r="J45" s="217">
        <v>1</v>
      </c>
      <c r="K45" s="218">
        <v>1</v>
      </c>
      <c r="L45" s="219"/>
      <c r="M45" s="207"/>
      <c r="N45" s="208"/>
      <c r="O45" s="208"/>
      <c r="P45" s="208"/>
      <c r="Q45" s="208">
        <v>1.9</v>
      </c>
      <c r="R45" s="208"/>
      <c r="S45" s="220">
        <f t="shared" si="53"/>
        <v>1.9</v>
      </c>
      <c r="T45" s="56"/>
      <c r="U45" s="26"/>
      <c r="V45" s="26"/>
      <c r="W45" s="423"/>
      <c r="Y45" s="47"/>
      <c r="Z45" s="249" t="s">
        <v>201</v>
      </c>
      <c r="AA45" s="26" t="s">
        <v>168</v>
      </c>
      <c r="AB45" s="215">
        <f>AC45+AD45</f>
        <v>2</v>
      </c>
      <c r="AC45" s="216">
        <v>1</v>
      </c>
      <c r="AD45" s="217">
        <v>1</v>
      </c>
      <c r="AE45" s="218">
        <v>1</v>
      </c>
      <c r="AF45" s="219"/>
      <c r="AG45" s="207"/>
      <c r="AH45" s="208"/>
      <c r="AI45" s="208"/>
      <c r="AJ45" s="208"/>
      <c r="AK45" s="208">
        <v>1.9</v>
      </c>
      <c r="AL45" s="208"/>
      <c r="AM45" s="220">
        <f t="shared" si="54"/>
        <v>1.9</v>
      </c>
      <c r="AN45" s="199"/>
      <c r="AP45" s="47"/>
      <c r="AQ45" s="189" t="s">
        <v>167</v>
      </c>
      <c r="AR45" s="26" t="s">
        <v>168</v>
      </c>
      <c r="AS45" s="215">
        <f t="shared" si="68"/>
        <v>0</v>
      </c>
      <c r="AT45" s="216">
        <f t="shared" si="69"/>
        <v>0</v>
      </c>
      <c r="AU45" s="217">
        <f t="shared" si="70"/>
        <v>0</v>
      </c>
      <c r="AV45" s="218">
        <f t="shared" si="71"/>
        <v>0</v>
      </c>
      <c r="AW45" s="241"/>
      <c r="AX45" s="207">
        <f t="shared" si="72"/>
        <v>0</v>
      </c>
      <c r="AY45" s="208">
        <f t="shared" si="73"/>
        <v>0</v>
      </c>
      <c r="AZ45" s="208">
        <f t="shared" si="74"/>
        <v>0</v>
      </c>
      <c r="BA45" s="208">
        <f t="shared" si="75"/>
        <v>0</v>
      </c>
      <c r="BB45" s="185">
        <f t="shared" si="76"/>
        <v>0</v>
      </c>
      <c r="BC45" s="185">
        <f t="shared" si="76"/>
        <v>0</v>
      </c>
      <c r="BD45" s="220">
        <f t="shared" si="28"/>
        <v>0</v>
      </c>
      <c r="BE45" s="204"/>
      <c r="BO45" s="385" t="s">
        <v>168</v>
      </c>
      <c r="BP45" s="386">
        <v>0</v>
      </c>
      <c r="BQ45" s="387">
        <v>0</v>
      </c>
      <c r="BR45" s="388">
        <v>0</v>
      </c>
      <c r="BS45" s="389">
        <v>0</v>
      </c>
      <c r="BT45" s="389">
        <v>1</v>
      </c>
      <c r="BU45" s="390">
        <f t="shared" si="67"/>
        <v>1</v>
      </c>
      <c r="BV45" s="482"/>
      <c r="BW45" s="411" t="s">
        <v>230</v>
      </c>
    </row>
    <row r="46" spans="1:76" ht="18.75" customHeight="1" outlineLevel="1" thickTop="1" thickBot="1" x14ac:dyDescent="0.4">
      <c r="A46" s="183"/>
      <c r="C46" s="47" t="s">
        <v>29</v>
      </c>
      <c r="D46" s="189" t="s">
        <v>326</v>
      </c>
      <c r="E46" s="189" t="s">
        <v>379</v>
      </c>
      <c r="F46" s="472" t="s">
        <v>435</v>
      </c>
      <c r="G46" s="26" t="s">
        <v>68</v>
      </c>
      <c r="H46" s="215">
        <f t="shared" si="50"/>
        <v>7</v>
      </c>
      <c r="I46" s="216">
        <v>3</v>
      </c>
      <c r="J46" s="217">
        <v>4</v>
      </c>
      <c r="K46" s="218">
        <v>0</v>
      </c>
      <c r="L46" s="219"/>
      <c r="M46" s="207">
        <v>0.1</v>
      </c>
      <c r="N46" s="208">
        <v>0.2</v>
      </c>
      <c r="O46" s="208">
        <v>0.8</v>
      </c>
      <c r="P46" s="208">
        <v>0.05</v>
      </c>
      <c r="Q46" s="208">
        <v>0.7</v>
      </c>
      <c r="R46" s="208">
        <v>0.4</v>
      </c>
      <c r="S46" s="220">
        <f t="shared" si="53"/>
        <v>2.25</v>
      </c>
      <c r="T46" s="56"/>
      <c r="U46" s="26"/>
      <c r="V46" s="26"/>
      <c r="W46" s="420"/>
      <c r="Y46" s="47" t="s">
        <v>29</v>
      </c>
      <c r="Z46" s="249" t="s">
        <v>202</v>
      </c>
      <c r="AA46" s="54" t="s">
        <v>68</v>
      </c>
      <c r="AB46" s="215">
        <f t="shared" ref="AB46" si="77">AC46+AD46</f>
        <v>7</v>
      </c>
      <c r="AC46" s="216">
        <v>3</v>
      </c>
      <c r="AD46" s="217">
        <v>4</v>
      </c>
      <c r="AE46" s="218">
        <v>0</v>
      </c>
      <c r="AF46" s="219"/>
      <c r="AG46" s="207">
        <v>0.1</v>
      </c>
      <c r="AH46" s="208">
        <v>0.2</v>
      </c>
      <c r="AI46" s="208">
        <v>0.8</v>
      </c>
      <c r="AJ46" s="208">
        <v>0.05</v>
      </c>
      <c r="AK46" s="208">
        <v>0.7</v>
      </c>
      <c r="AL46" s="208">
        <v>0.4</v>
      </c>
      <c r="AM46" s="220">
        <f t="shared" si="54"/>
        <v>2.25</v>
      </c>
      <c r="AN46" s="199"/>
      <c r="AP46" s="47" t="s">
        <v>29</v>
      </c>
      <c r="AQ46" s="53" t="s">
        <v>154</v>
      </c>
      <c r="AR46" s="54" t="s">
        <v>68</v>
      </c>
      <c r="AS46" s="215">
        <f t="shared" si="68"/>
        <v>0</v>
      </c>
      <c r="AT46" s="216">
        <f t="shared" si="69"/>
        <v>0</v>
      </c>
      <c r="AU46" s="217">
        <f t="shared" si="70"/>
        <v>0</v>
      </c>
      <c r="AV46" s="218">
        <f t="shared" si="71"/>
        <v>0</v>
      </c>
      <c r="AW46" s="241"/>
      <c r="AX46" s="207">
        <f t="shared" si="72"/>
        <v>0</v>
      </c>
      <c r="AY46" s="208">
        <f t="shared" si="73"/>
        <v>0</v>
      </c>
      <c r="AZ46" s="208">
        <f t="shared" si="74"/>
        <v>0</v>
      </c>
      <c r="BA46" s="208">
        <f t="shared" si="75"/>
        <v>0</v>
      </c>
      <c r="BB46" s="185">
        <f t="shared" si="76"/>
        <v>0</v>
      </c>
      <c r="BC46" s="185">
        <f t="shared" si="76"/>
        <v>0</v>
      </c>
      <c r="BD46" s="220">
        <f t="shared" si="28"/>
        <v>0</v>
      </c>
      <c r="BE46" s="204"/>
      <c r="BO46" s="391" t="s">
        <v>68</v>
      </c>
      <c r="BP46" s="392">
        <f>BQ46+BR46</f>
        <v>3</v>
      </c>
      <c r="BQ46" s="393">
        <v>1</v>
      </c>
      <c r="BR46" s="394">
        <v>2</v>
      </c>
      <c r="BS46" s="395">
        <v>3</v>
      </c>
      <c r="BT46" s="395">
        <v>1</v>
      </c>
      <c r="BU46" s="396">
        <f t="shared" si="67"/>
        <v>-3</v>
      </c>
      <c r="BV46" s="483"/>
      <c r="BW46" s="412"/>
    </row>
    <row r="47" spans="1:76" ht="18.75" customHeight="1" outlineLevel="1" thickTop="1" thickBot="1" x14ac:dyDescent="0.4">
      <c r="A47" s="183"/>
      <c r="C47" s="250" t="s">
        <v>25</v>
      </c>
      <c r="D47" s="249" t="s">
        <v>327</v>
      </c>
      <c r="E47" s="253" t="s">
        <v>380</v>
      </c>
      <c r="F47" s="472" t="s">
        <v>436</v>
      </c>
      <c r="G47" s="26" t="s">
        <v>166</v>
      </c>
      <c r="H47" s="215">
        <f>I47+J47</f>
        <v>2</v>
      </c>
      <c r="I47" s="216">
        <v>1</v>
      </c>
      <c r="J47" s="217">
        <v>1</v>
      </c>
      <c r="K47" s="218">
        <v>2</v>
      </c>
      <c r="L47" s="219"/>
      <c r="M47" s="207">
        <v>0.3</v>
      </c>
      <c r="N47" s="208">
        <v>0.1</v>
      </c>
      <c r="O47" s="208"/>
      <c r="P47" s="208">
        <v>0.1</v>
      </c>
      <c r="Q47" s="208">
        <v>1.4</v>
      </c>
      <c r="R47" s="208"/>
      <c r="S47" s="220">
        <f t="shared" si="53"/>
        <v>1.9</v>
      </c>
      <c r="T47" s="56"/>
      <c r="U47" s="26"/>
      <c r="V47" s="26"/>
      <c r="W47" s="420"/>
      <c r="Y47" s="47" t="s">
        <v>25</v>
      </c>
      <c r="Z47" s="249" t="s">
        <v>203</v>
      </c>
      <c r="AA47" s="26" t="s">
        <v>166</v>
      </c>
      <c r="AB47" s="215">
        <f>AC47+AD47</f>
        <v>2</v>
      </c>
      <c r="AC47" s="216">
        <v>1</v>
      </c>
      <c r="AD47" s="217">
        <v>1</v>
      </c>
      <c r="AE47" s="218">
        <v>2</v>
      </c>
      <c r="AF47" s="219"/>
      <c r="AG47" s="207">
        <v>0.3</v>
      </c>
      <c r="AH47" s="208">
        <v>0.1</v>
      </c>
      <c r="AI47" s="208"/>
      <c r="AJ47" s="208">
        <v>0.1</v>
      </c>
      <c r="AK47" s="208">
        <v>1.4</v>
      </c>
      <c r="AL47" s="208"/>
      <c r="AM47" s="220">
        <f t="shared" si="54"/>
        <v>1.9</v>
      </c>
      <c r="AN47" s="199"/>
      <c r="AP47" s="47" t="s">
        <v>25</v>
      </c>
      <c r="AQ47" s="189" t="s">
        <v>165</v>
      </c>
      <c r="AR47" s="26" t="s">
        <v>166</v>
      </c>
      <c r="AS47" s="215">
        <f t="shared" si="68"/>
        <v>0</v>
      </c>
      <c r="AT47" s="216">
        <f t="shared" si="69"/>
        <v>0</v>
      </c>
      <c r="AU47" s="217">
        <f t="shared" si="70"/>
        <v>0</v>
      </c>
      <c r="AV47" s="218">
        <f t="shared" si="71"/>
        <v>0</v>
      </c>
      <c r="AW47" s="241"/>
      <c r="AX47" s="207">
        <f t="shared" si="72"/>
        <v>0</v>
      </c>
      <c r="AY47" s="208">
        <f t="shared" si="73"/>
        <v>0</v>
      </c>
      <c r="AZ47" s="208">
        <f t="shared" si="74"/>
        <v>0</v>
      </c>
      <c r="BA47" s="208">
        <f t="shared" si="75"/>
        <v>0</v>
      </c>
      <c r="BB47" s="185">
        <f t="shared" si="76"/>
        <v>0</v>
      </c>
      <c r="BC47" s="185">
        <f t="shared" si="76"/>
        <v>0</v>
      </c>
      <c r="BD47" s="220">
        <f t="shared" si="28"/>
        <v>0</v>
      </c>
      <c r="BE47" s="204"/>
      <c r="BO47" s="356" t="s">
        <v>166</v>
      </c>
      <c r="BP47" s="357">
        <v>0</v>
      </c>
      <c r="BQ47" s="358">
        <v>0</v>
      </c>
      <c r="BR47" s="359">
        <v>0</v>
      </c>
      <c r="BS47" s="360">
        <v>0</v>
      </c>
      <c r="BT47" s="360">
        <v>2</v>
      </c>
      <c r="BU47" s="361">
        <f t="shared" si="67"/>
        <v>2</v>
      </c>
      <c r="BV47" s="419"/>
      <c r="BW47" s="405" t="s">
        <v>230</v>
      </c>
    </row>
    <row r="48" spans="1:76" ht="16.5" outlineLevel="1" thickTop="1" thickBot="1" x14ac:dyDescent="0.4">
      <c r="A48" s="183"/>
      <c r="C48" s="421"/>
      <c r="D48" s="444" t="s">
        <v>328</v>
      </c>
      <c r="E48" s="444" t="s">
        <v>381</v>
      </c>
      <c r="F48" s="472" t="s">
        <v>437</v>
      </c>
      <c r="G48" s="436" t="s">
        <v>255</v>
      </c>
      <c r="H48" s="215">
        <f>I48+J48</f>
        <v>3</v>
      </c>
      <c r="I48" s="216">
        <v>2</v>
      </c>
      <c r="J48" s="217">
        <v>1</v>
      </c>
      <c r="K48" s="218">
        <v>2</v>
      </c>
      <c r="L48" s="219"/>
      <c r="M48" s="207">
        <v>0.2</v>
      </c>
      <c r="N48" s="208"/>
      <c r="O48" s="208"/>
      <c r="P48" s="208"/>
      <c r="Q48" s="208">
        <v>0.85</v>
      </c>
      <c r="R48" s="208"/>
      <c r="S48" s="220">
        <f t="shared" si="53"/>
        <v>1.05</v>
      </c>
      <c r="T48" s="56"/>
      <c r="U48" s="26" t="s">
        <v>445</v>
      </c>
      <c r="V48" s="26" t="s">
        <v>445</v>
      </c>
      <c r="W48" s="420"/>
      <c r="Y48" s="47"/>
      <c r="Z48" s="437" t="s">
        <v>256</v>
      </c>
      <c r="AA48" s="54" t="s">
        <v>255</v>
      </c>
      <c r="AB48" s="215">
        <f>AC48+AD48</f>
        <v>3</v>
      </c>
      <c r="AC48" s="216">
        <v>2</v>
      </c>
      <c r="AD48" s="217">
        <v>1</v>
      </c>
      <c r="AE48" s="218">
        <v>1</v>
      </c>
      <c r="AF48" s="219"/>
      <c r="AG48" s="207">
        <v>0.2</v>
      </c>
      <c r="AH48" s="208"/>
      <c r="AI48" s="208"/>
      <c r="AJ48" s="208"/>
      <c r="AK48" s="208">
        <v>0.65</v>
      </c>
      <c r="AL48" s="208"/>
      <c r="AM48" s="220">
        <f t="shared" si="54"/>
        <v>0.85000000000000009</v>
      </c>
      <c r="AN48" s="199"/>
      <c r="AP48" s="47"/>
      <c r="AQ48" s="437" t="s">
        <v>256</v>
      </c>
      <c r="AR48" s="54" t="s">
        <v>255</v>
      </c>
      <c r="AS48" s="215">
        <f t="shared" si="68"/>
        <v>0</v>
      </c>
      <c r="AT48" s="216">
        <f t="shared" si="69"/>
        <v>0</v>
      </c>
      <c r="AU48" s="217">
        <f t="shared" si="70"/>
        <v>0</v>
      </c>
      <c r="AV48" s="218">
        <f t="shared" si="71"/>
        <v>1</v>
      </c>
      <c r="AW48" s="241"/>
      <c r="AX48" s="207">
        <f t="shared" si="72"/>
        <v>0</v>
      </c>
      <c r="AY48" s="208">
        <f t="shared" si="73"/>
        <v>0</v>
      </c>
      <c r="AZ48" s="208">
        <f t="shared" si="74"/>
        <v>0</v>
      </c>
      <c r="BA48" s="208">
        <f t="shared" si="75"/>
        <v>0</v>
      </c>
      <c r="BB48" s="185">
        <f t="shared" si="76"/>
        <v>0.19999999999999996</v>
      </c>
      <c r="BC48" s="185">
        <f t="shared" si="76"/>
        <v>0</v>
      </c>
      <c r="BD48" s="220">
        <f t="shared" si="28"/>
        <v>0.19999999999999996</v>
      </c>
      <c r="BE48" s="204"/>
      <c r="BO48" s="344" t="s">
        <v>69</v>
      </c>
      <c r="BP48" s="345">
        <f>BQ48+BR48</f>
        <v>2</v>
      </c>
      <c r="BQ48" s="346">
        <v>1</v>
      </c>
      <c r="BR48" s="347">
        <v>1</v>
      </c>
      <c r="BS48" s="348">
        <v>2</v>
      </c>
      <c r="BT48" s="348">
        <v>1</v>
      </c>
      <c r="BU48" s="349">
        <f t="shared" si="67"/>
        <v>0</v>
      </c>
      <c r="BV48" s="419"/>
      <c r="BW48" s="406"/>
    </row>
    <row r="49" spans="1:75" ht="16.5" outlineLevel="1" thickTop="1" thickBot="1" x14ac:dyDescent="0.4">
      <c r="A49" s="183"/>
      <c r="C49" s="421"/>
      <c r="D49" s="444" t="s">
        <v>329</v>
      </c>
      <c r="E49" s="444" t="s">
        <v>382</v>
      </c>
      <c r="F49" s="472" t="s">
        <v>438</v>
      </c>
      <c r="G49" s="436" t="s">
        <v>252</v>
      </c>
      <c r="H49" s="215">
        <f>I49+J49</f>
        <v>4</v>
      </c>
      <c r="I49" s="216">
        <v>2</v>
      </c>
      <c r="J49" s="217">
        <v>2</v>
      </c>
      <c r="K49" s="218">
        <v>2</v>
      </c>
      <c r="L49" s="219"/>
      <c r="M49" s="207">
        <v>0.25</v>
      </c>
      <c r="N49" s="208">
        <v>0.13</v>
      </c>
      <c r="O49" s="208"/>
      <c r="P49" s="208">
        <v>0.35</v>
      </c>
      <c r="Q49" s="208">
        <v>0.25</v>
      </c>
      <c r="R49" s="208">
        <v>0.35</v>
      </c>
      <c r="S49" s="220">
        <f t="shared" si="53"/>
        <v>1.33</v>
      </c>
      <c r="T49" s="56"/>
      <c r="U49" s="26" t="s">
        <v>445</v>
      </c>
      <c r="V49" s="26" t="s">
        <v>445</v>
      </c>
      <c r="W49" s="420"/>
      <c r="Y49" s="47"/>
      <c r="Z49" s="437" t="s">
        <v>253</v>
      </c>
      <c r="AA49" s="54" t="s">
        <v>252</v>
      </c>
      <c r="AB49" s="215">
        <f>AC49+AD49</f>
        <v>4</v>
      </c>
      <c r="AC49" s="216">
        <v>2</v>
      </c>
      <c r="AD49" s="217">
        <v>2</v>
      </c>
      <c r="AE49" s="218">
        <v>3</v>
      </c>
      <c r="AF49" s="219"/>
      <c r="AG49" s="207">
        <v>0.25</v>
      </c>
      <c r="AH49" s="208">
        <v>0.16</v>
      </c>
      <c r="AI49" s="208"/>
      <c r="AJ49" s="208">
        <v>0.35</v>
      </c>
      <c r="AK49" s="208">
        <v>0.25</v>
      </c>
      <c r="AL49" s="208">
        <v>0.25</v>
      </c>
      <c r="AM49" s="220">
        <f t="shared" si="54"/>
        <v>1.26</v>
      </c>
      <c r="AN49" s="199"/>
      <c r="AP49" s="47"/>
      <c r="AQ49" s="437" t="s">
        <v>254</v>
      </c>
      <c r="AR49" s="54" t="s">
        <v>252</v>
      </c>
      <c r="AS49" s="215">
        <f t="shared" si="68"/>
        <v>0</v>
      </c>
      <c r="AT49" s="216">
        <f t="shared" si="69"/>
        <v>0</v>
      </c>
      <c r="AU49" s="217">
        <f t="shared" si="70"/>
        <v>0</v>
      </c>
      <c r="AV49" s="218">
        <f t="shared" si="71"/>
        <v>-1</v>
      </c>
      <c r="AW49" s="241"/>
      <c r="AX49" s="207">
        <f t="shared" si="72"/>
        <v>0</v>
      </c>
      <c r="AY49" s="208">
        <f t="shared" si="73"/>
        <v>-0.03</v>
      </c>
      <c r="AZ49" s="208">
        <f t="shared" si="74"/>
        <v>0</v>
      </c>
      <c r="BA49" s="208">
        <f t="shared" si="75"/>
        <v>0</v>
      </c>
      <c r="BB49" s="185">
        <f t="shared" si="76"/>
        <v>0</v>
      </c>
      <c r="BC49" s="185">
        <f t="shared" si="76"/>
        <v>9.9999999999999978E-2</v>
      </c>
      <c r="BD49" s="220">
        <f t="shared" si="28"/>
        <v>7.0000000000000062E-2</v>
      </c>
      <c r="BE49" s="204"/>
      <c r="BO49" s="344" t="s">
        <v>69</v>
      </c>
      <c r="BP49" s="345">
        <f>BQ49+BR49</f>
        <v>2</v>
      </c>
      <c r="BQ49" s="346">
        <v>1</v>
      </c>
      <c r="BR49" s="347">
        <v>1</v>
      </c>
      <c r="BS49" s="348">
        <v>2</v>
      </c>
      <c r="BT49" s="348">
        <v>1</v>
      </c>
      <c r="BU49" s="349">
        <f t="shared" si="67"/>
        <v>0</v>
      </c>
      <c r="BV49" s="478" t="s">
        <v>237</v>
      </c>
      <c r="BW49" s="406"/>
    </row>
    <row r="50" spans="1:75" ht="18.75" customHeight="1" outlineLevel="1" thickTop="1" thickBot="1" x14ac:dyDescent="0.4">
      <c r="A50" s="183"/>
      <c r="C50" s="250"/>
      <c r="D50" s="435" t="s">
        <v>330</v>
      </c>
      <c r="E50" s="435" t="s">
        <v>383</v>
      </c>
      <c r="F50" s="472" t="s">
        <v>439</v>
      </c>
      <c r="G50" s="436" t="s">
        <v>249</v>
      </c>
      <c r="H50" s="215">
        <f>I50+J50</f>
        <v>2</v>
      </c>
      <c r="I50" s="216">
        <v>1</v>
      </c>
      <c r="J50" s="217">
        <v>1</v>
      </c>
      <c r="K50" s="218">
        <v>5</v>
      </c>
      <c r="L50" s="219"/>
      <c r="M50" s="207">
        <v>0.3</v>
      </c>
      <c r="N50" s="208">
        <v>0.8</v>
      </c>
      <c r="O50" s="208"/>
      <c r="P50" s="208"/>
      <c r="Q50" s="208"/>
      <c r="R50" s="208">
        <v>0.55000000000000004</v>
      </c>
      <c r="S50" s="220">
        <f t="shared" ref="S50" si="78">SUM(M50:R50)</f>
        <v>1.6500000000000001</v>
      </c>
      <c r="T50" s="56"/>
      <c r="U50" s="26" t="s">
        <v>445</v>
      </c>
      <c r="V50" s="26" t="s">
        <v>446</v>
      </c>
      <c r="W50" s="420"/>
      <c r="Y50" s="47"/>
      <c r="Z50" s="253" t="s">
        <v>248</v>
      </c>
      <c r="AA50" s="26" t="s">
        <v>249</v>
      </c>
      <c r="AB50" s="215">
        <f>AC50+AD50</f>
        <v>2</v>
      </c>
      <c r="AC50" s="216">
        <v>1</v>
      </c>
      <c r="AD50" s="217">
        <v>1</v>
      </c>
      <c r="AE50" s="218">
        <v>5</v>
      </c>
      <c r="AF50" s="219"/>
      <c r="AG50" s="207">
        <v>0.3</v>
      </c>
      <c r="AH50" s="208">
        <v>0.8</v>
      </c>
      <c r="AI50" s="208"/>
      <c r="AJ50" s="208"/>
      <c r="AK50" s="208"/>
      <c r="AL50" s="208">
        <v>0.55000000000000004</v>
      </c>
      <c r="AM50" s="220">
        <f t="shared" ref="AM50" si="79">SUM(AG50:AL50)</f>
        <v>1.6500000000000001</v>
      </c>
      <c r="AN50" s="199"/>
      <c r="AP50" s="47" t="s">
        <v>25</v>
      </c>
      <c r="AQ50" s="253" t="s">
        <v>248</v>
      </c>
      <c r="AR50" s="26" t="s">
        <v>249</v>
      </c>
      <c r="AS50" s="215">
        <f t="shared" ref="AS50" si="80">H50-AB50</f>
        <v>0</v>
      </c>
      <c r="AT50" s="216">
        <f t="shared" ref="AT50" si="81">I50-AC50</f>
        <v>0</v>
      </c>
      <c r="AU50" s="217">
        <f t="shared" ref="AU50" si="82">J50-AD50</f>
        <v>0</v>
      </c>
      <c r="AV50" s="218">
        <f t="shared" ref="AV50" si="83">K50-AE50</f>
        <v>0</v>
      </c>
      <c r="AW50" s="241"/>
      <c r="AX50" s="207">
        <f t="shared" ref="AX50" si="84">M50-AG50</f>
        <v>0</v>
      </c>
      <c r="AY50" s="208">
        <f t="shared" ref="AY50" si="85">N50-AH50</f>
        <v>0</v>
      </c>
      <c r="AZ50" s="208">
        <f t="shared" ref="AZ50" si="86">O50-AI50</f>
        <v>0</v>
      </c>
      <c r="BA50" s="208">
        <f t="shared" ref="BA50" si="87">P50-AJ50</f>
        <v>0</v>
      </c>
      <c r="BB50" s="185">
        <f t="shared" ref="BB50" si="88">Q50-AK50</f>
        <v>0</v>
      </c>
      <c r="BC50" s="185">
        <f t="shared" si="76"/>
        <v>0</v>
      </c>
      <c r="BD50" s="220">
        <f t="shared" si="28"/>
        <v>0</v>
      </c>
      <c r="BE50" s="204"/>
      <c r="BO50" s="356" t="s">
        <v>166</v>
      </c>
      <c r="BP50" s="357">
        <v>0</v>
      </c>
      <c r="BQ50" s="358">
        <v>0</v>
      </c>
      <c r="BR50" s="359">
        <v>0</v>
      </c>
      <c r="BS50" s="360">
        <v>0</v>
      </c>
      <c r="BT50" s="360">
        <v>2</v>
      </c>
      <c r="BU50" s="361">
        <f t="shared" si="67"/>
        <v>5</v>
      </c>
      <c r="BV50" s="479"/>
      <c r="BW50" s="405" t="s">
        <v>230</v>
      </c>
    </row>
    <row r="51" spans="1:75" ht="18.75" customHeight="1" outlineLevel="1" thickTop="1" thickBot="1" x14ac:dyDescent="0.4">
      <c r="A51" s="183"/>
      <c r="C51" s="250"/>
      <c r="D51" s="189" t="s">
        <v>331</v>
      </c>
      <c r="E51" s="189" t="s">
        <v>384</v>
      </c>
      <c r="F51" s="472" t="s">
        <v>440</v>
      </c>
      <c r="G51" s="26" t="s">
        <v>294</v>
      </c>
      <c r="H51" s="215">
        <f>I51+J51</f>
        <v>1</v>
      </c>
      <c r="I51" s="216">
        <v>1</v>
      </c>
      <c r="J51" s="217">
        <v>0</v>
      </c>
      <c r="K51" s="218">
        <v>0</v>
      </c>
      <c r="L51" s="219"/>
      <c r="M51" s="207"/>
      <c r="N51" s="208"/>
      <c r="O51" s="208"/>
      <c r="P51" s="208"/>
      <c r="Q51" s="208">
        <v>0.1</v>
      </c>
      <c r="R51" s="208"/>
      <c r="S51" s="220">
        <f t="shared" si="53"/>
        <v>0.1</v>
      </c>
      <c r="T51" s="56"/>
      <c r="U51" s="26"/>
      <c r="V51" s="26"/>
      <c r="W51" s="420"/>
      <c r="Y51" s="47"/>
      <c r="Z51" s="435" t="s">
        <v>293</v>
      </c>
      <c r="AA51" s="436" t="s">
        <v>294</v>
      </c>
      <c r="AB51" s="215">
        <f>AC51+AD51</f>
        <v>1</v>
      </c>
      <c r="AC51" s="216">
        <v>1</v>
      </c>
      <c r="AD51" s="217">
        <v>0</v>
      </c>
      <c r="AE51" s="218">
        <v>0</v>
      </c>
      <c r="AF51" s="219"/>
      <c r="AG51" s="207"/>
      <c r="AH51" s="208"/>
      <c r="AI51" s="208"/>
      <c r="AJ51" s="208"/>
      <c r="AK51" s="208">
        <v>0.1</v>
      </c>
      <c r="AL51" s="208"/>
      <c r="AM51" s="220">
        <f t="shared" ref="AM51" si="89">SUM(AG51:AL51)</f>
        <v>0.1</v>
      </c>
      <c r="AN51" s="199"/>
      <c r="AP51" s="47" t="s">
        <v>25</v>
      </c>
      <c r="AQ51" s="435" t="s">
        <v>293</v>
      </c>
      <c r="AR51" s="436" t="s">
        <v>294</v>
      </c>
      <c r="AS51" s="215">
        <f t="shared" si="68"/>
        <v>0</v>
      </c>
      <c r="AT51" s="216">
        <f t="shared" si="69"/>
        <v>0</v>
      </c>
      <c r="AU51" s="217">
        <f t="shared" si="70"/>
        <v>0</v>
      </c>
      <c r="AV51" s="218">
        <f t="shared" si="71"/>
        <v>0</v>
      </c>
      <c r="AW51" s="241"/>
      <c r="AX51" s="207">
        <f t="shared" si="72"/>
        <v>0</v>
      </c>
      <c r="AY51" s="208">
        <f t="shared" si="73"/>
        <v>0</v>
      </c>
      <c r="AZ51" s="208">
        <f t="shared" si="74"/>
        <v>0</v>
      </c>
      <c r="BA51" s="208">
        <f t="shared" si="75"/>
        <v>0</v>
      </c>
      <c r="BB51" s="185">
        <f t="shared" si="76"/>
        <v>0</v>
      </c>
      <c r="BC51" s="185">
        <f t="shared" si="76"/>
        <v>0</v>
      </c>
      <c r="BD51" s="220">
        <f t="shared" ref="BD51" si="90">S51-AM51</f>
        <v>0</v>
      </c>
      <c r="BE51" s="204"/>
      <c r="BO51" s="356" t="s">
        <v>166</v>
      </c>
      <c r="BP51" s="357">
        <v>0</v>
      </c>
      <c r="BQ51" s="358">
        <v>0</v>
      </c>
      <c r="BR51" s="359">
        <v>0</v>
      </c>
      <c r="BS51" s="360">
        <v>0</v>
      </c>
      <c r="BT51" s="360">
        <v>2</v>
      </c>
      <c r="BU51" s="361">
        <f t="shared" si="67"/>
        <v>0</v>
      </c>
      <c r="BV51" s="479"/>
      <c r="BW51" s="405" t="s">
        <v>230</v>
      </c>
    </row>
    <row r="52" spans="1:75" ht="22.5" customHeight="1" thickTop="1" thickBot="1" x14ac:dyDescent="0.4">
      <c r="C52" s="37"/>
      <c r="D52" s="37" t="s">
        <v>70</v>
      </c>
      <c r="E52" s="238"/>
      <c r="F52" s="238"/>
      <c r="G52" s="238"/>
      <c r="H52" s="221">
        <f>SUM(H28:H51)</f>
        <v>69</v>
      </c>
      <c r="I52" s="222">
        <f>SUM(I28:I51)</f>
        <v>41</v>
      </c>
      <c r="J52" s="223">
        <f>SUM(J28:J51)</f>
        <v>28</v>
      </c>
      <c r="K52" s="224">
        <f>SUM(K28:K51)</f>
        <v>72</v>
      </c>
      <c r="L52" s="225"/>
      <c r="M52" s="226">
        <f t="shared" ref="M52:S52" si="91">SUM(M28:M51)</f>
        <v>5.6999999999999984</v>
      </c>
      <c r="N52" s="227">
        <f t="shared" si="91"/>
        <v>9.9149999999999991</v>
      </c>
      <c r="O52" s="227">
        <f t="shared" si="91"/>
        <v>2.7</v>
      </c>
      <c r="P52" s="227">
        <f t="shared" si="91"/>
        <v>3.7</v>
      </c>
      <c r="Q52" s="227">
        <f t="shared" si="91"/>
        <v>10.85</v>
      </c>
      <c r="R52" s="227">
        <f t="shared" si="91"/>
        <v>3.45</v>
      </c>
      <c r="S52" s="229">
        <f t="shared" si="91"/>
        <v>36.314999999999991</v>
      </c>
      <c r="T52" s="56"/>
      <c r="U52" s="417">
        <f>COUNTA(U28:U51)</f>
        <v>14</v>
      </c>
      <c r="V52" s="417">
        <f>COUNTA(V28:V51)</f>
        <v>14</v>
      </c>
      <c r="W52" s="452">
        <f>COUNTA(W28:W51)</f>
        <v>0</v>
      </c>
      <c r="Y52" s="37"/>
      <c r="Z52" s="252" t="s">
        <v>70</v>
      </c>
      <c r="AA52" s="64"/>
      <c r="AB52" s="221">
        <f>SUM(AB28:AB51)</f>
        <v>67</v>
      </c>
      <c r="AC52" s="222">
        <f>SUM(AC28:AC51)</f>
        <v>41</v>
      </c>
      <c r="AD52" s="223">
        <f>SUM(AD28:AD51)</f>
        <v>26</v>
      </c>
      <c r="AE52" s="224">
        <f>SUM(AE28:AE51)</f>
        <v>81</v>
      </c>
      <c r="AF52" s="225"/>
      <c r="AG52" s="226">
        <f t="shared" ref="AG52:AL52" si="92">SUM(AG28:AG51)</f>
        <v>5.4499999999999993</v>
      </c>
      <c r="AH52" s="227">
        <f t="shared" si="92"/>
        <v>10.594999999999999</v>
      </c>
      <c r="AI52" s="227">
        <f t="shared" si="92"/>
        <v>2.25</v>
      </c>
      <c r="AJ52" s="227">
        <f t="shared" si="92"/>
        <v>3.3</v>
      </c>
      <c r="AK52" s="227">
        <f t="shared" si="92"/>
        <v>10.199999999999999</v>
      </c>
      <c r="AL52" s="227">
        <f t="shared" si="92"/>
        <v>3.05</v>
      </c>
      <c r="AM52" s="229">
        <f t="shared" ref="AM52" si="93">SUM(AM28:AM51)</f>
        <v>34.844999999999992</v>
      </c>
      <c r="AN52" s="199"/>
      <c r="AP52" s="37"/>
      <c r="AQ52" s="63" t="s">
        <v>70</v>
      </c>
      <c r="AR52" s="64"/>
      <c r="AS52" s="221">
        <f t="shared" si="68"/>
        <v>2</v>
      </c>
      <c r="AT52" s="222">
        <f t="shared" si="69"/>
        <v>0</v>
      </c>
      <c r="AU52" s="223">
        <f t="shared" si="70"/>
        <v>2</v>
      </c>
      <c r="AV52" s="224">
        <f t="shared" si="71"/>
        <v>-9</v>
      </c>
      <c r="AW52" s="246"/>
      <c r="AX52" s="226">
        <f t="shared" si="72"/>
        <v>0.24999999999999911</v>
      </c>
      <c r="AY52" s="227">
        <f t="shared" si="73"/>
        <v>-0.67999999999999972</v>
      </c>
      <c r="AZ52" s="227">
        <f t="shared" si="74"/>
        <v>0.45000000000000018</v>
      </c>
      <c r="BA52" s="227">
        <f t="shared" si="75"/>
        <v>0.40000000000000036</v>
      </c>
      <c r="BB52" s="228">
        <f t="shared" si="76"/>
        <v>0.65000000000000036</v>
      </c>
      <c r="BC52" s="228">
        <f t="shared" si="76"/>
        <v>0.40000000000000036</v>
      </c>
      <c r="BD52" s="229">
        <f t="shared" ref="BD52:BD53" si="94">S52-AM52</f>
        <v>1.4699999999999989</v>
      </c>
      <c r="BE52" s="204"/>
      <c r="BO52" s="37" t="s">
        <v>225</v>
      </c>
      <c r="BP52" s="221">
        <f>SUM(BP28:BP49)</f>
        <v>58</v>
      </c>
      <c r="BQ52" s="222">
        <f>SUM(BQ28:BQ51)</f>
        <v>33</v>
      </c>
      <c r="BR52" s="223">
        <f>SUM(BR28:BR51)</f>
        <v>25</v>
      </c>
      <c r="BS52" s="342">
        <f>SUM(BS28:BS51)</f>
        <v>70</v>
      </c>
      <c r="BT52" s="342">
        <f>SUM(BT28:BT51)</f>
        <v>80</v>
      </c>
      <c r="BU52" s="343">
        <f t="shared" si="67"/>
        <v>2</v>
      </c>
      <c r="BV52" s="397"/>
    </row>
    <row r="53" spans="1:75" ht="21.75" customHeight="1" thickTop="1" thickBot="1" x14ac:dyDescent="0.4">
      <c r="C53" s="38"/>
      <c r="D53" s="38" t="s">
        <v>71</v>
      </c>
      <c r="E53" s="239"/>
      <c r="F53" s="239"/>
      <c r="G53" s="239"/>
      <c r="H53" s="230">
        <f>H52+H27</f>
        <v>138</v>
      </c>
      <c r="I53" s="231">
        <f>I52+I27</f>
        <v>82</v>
      </c>
      <c r="J53" s="232">
        <f>J52+J27</f>
        <v>56</v>
      </c>
      <c r="K53" s="233">
        <f>K52+K27</f>
        <v>113</v>
      </c>
      <c r="L53" s="225"/>
      <c r="M53" s="234">
        <f t="shared" ref="M53:S53" si="95">M52+M27</f>
        <v>12.809999999999999</v>
      </c>
      <c r="N53" s="235">
        <f t="shared" si="95"/>
        <v>20.079999999999998</v>
      </c>
      <c r="O53" s="235">
        <f t="shared" si="95"/>
        <v>4.83</v>
      </c>
      <c r="P53" s="235">
        <f t="shared" si="95"/>
        <v>6.4</v>
      </c>
      <c r="Q53" s="235">
        <f t="shared" si="95"/>
        <v>18.68</v>
      </c>
      <c r="R53" s="235">
        <f t="shared" si="95"/>
        <v>8.6000000000000014</v>
      </c>
      <c r="S53" s="237">
        <f t="shared" si="95"/>
        <v>71.399999999999991</v>
      </c>
      <c r="T53" s="56"/>
      <c r="U53" s="418">
        <f>U52+U27</f>
        <v>24</v>
      </c>
      <c r="V53" s="418">
        <f>V52+V27</f>
        <v>23</v>
      </c>
      <c r="W53" s="418">
        <f>W52+W27</f>
        <v>0</v>
      </c>
      <c r="Y53" s="38"/>
      <c r="Z53" s="65" t="s">
        <v>71</v>
      </c>
      <c r="AA53" s="66"/>
      <c r="AB53" s="230">
        <f>AB52+AB27</f>
        <v>138</v>
      </c>
      <c r="AC53" s="231">
        <f>AC52+AC27</f>
        <v>82</v>
      </c>
      <c r="AD53" s="232">
        <f>AD52+AD27</f>
        <v>56</v>
      </c>
      <c r="AE53" s="233">
        <f>AE52+AE27</f>
        <v>122</v>
      </c>
      <c r="AF53" s="225"/>
      <c r="AG53" s="234">
        <f t="shared" ref="AG53:AM53" si="96">AG52+AG27</f>
        <v>12.659999999999998</v>
      </c>
      <c r="AH53" s="235">
        <f t="shared" si="96"/>
        <v>21.259999999999998</v>
      </c>
      <c r="AI53" s="235">
        <f t="shared" si="96"/>
        <v>4.6800000000000006</v>
      </c>
      <c r="AJ53" s="235">
        <f t="shared" si="96"/>
        <v>6.0299999999999994</v>
      </c>
      <c r="AK53" s="235">
        <f t="shared" si="96"/>
        <v>18.229999999999997</v>
      </c>
      <c r="AL53" s="460">
        <f t="shared" si="96"/>
        <v>8.1999999999999993</v>
      </c>
      <c r="AM53" s="237">
        <f t="shared" si="96"/>
        <v>71.06</v>
      </c>
      <c r="AN53" s="199"/>
      <c r="AP53" s="38"/>
      <c r="AQ53" s="65" t="s">
        <v>71</v>
      </c>
      <c r="AR53" s="66"/>
      <c r="AS53" s="230">
        <f t="shared" si="68"/>
        <v>0</v>
      </c>
      <c r="AT53" s="231">
        <f t="shared" si="69"/>
        <v>0</v>
      </c>
      <c r="AU53" s="232">
        <f t="shared" si="70"/>
        <v>0</v>
      </c>
      <c r="AV53" s="233">
        <f t="shared" si="71"/>
        <v>-9</v>
      </c>
      <c r="AW53" s="246"/>
      <c r="AX53" s="234">
        <f t="shared" si="72"/>
        <v>0.15000000000000036</v>
      </c>
      <c r="AY53" s="235">
        <f t="shared" si="73"/>
        <v>-1.1799999999999997</v>
      </c>
      <c r="AZ53" s="235">
        <f t="shared" si="74"/>
        <v>0.14999999999999947</v>
      </c>
      <c r="BA53" s="235">
        <f t="shared" si="75"/>
        <v>0.37000000000000099</v>
      </c>
      <c r="BB53" s="236">
        <f t="shared" si="76"/>
        <v>0.45000000000000284</v>
      </c>
      <c r="BC53" s="236">
        <f t="shared" si="76"/>
        <v>0.40000000000000213</v>
      </c>
      <c r="BD53" s="237">
        <f t="shared" si="94"/>
        <v>0.3399999999999892</v>
      </c>
      <c r="BE53" s="204"/>
      <c r="BO53" s="38" t="s">
        <v>71</v>
      </c>
      <c r="BP53" s="338">
        <f>BP52+BP27</f>
        <v>161</v>
      </c>
      <c r="BQ53" s="339">
        <f>BQ52+BQ27</f>
        <v>83</v>
      </c>
      <c r="BR53" s="340">
        <f>BR52+BR27</f>
        <v>78</v>
      </c>
      <c r="BS53" s="377">
        <f>BS52+BS27</f>
        <v>114</v>
      </c>
      <c r="BT53" s="377">
        <f>BT52+BT27</f>
        <v>122</v>
      </c>
      <c r="BU53" s="378">
        <f t="shared" si="67"/>
        <v>-1</v>
      </c>
      <c r="BV53" s="397"/>
    </row>
    <row r="54" spans="1:75" ht="16.5" thickTop="1" thickBot="1" x14ac:dyDescent="0.4">
      <c r="C54" s="474" t="s">
        <v>124</v>
      </c>
      <c r="D54" s="474"/>
      <c r="E54" s="474"/>
      <c r="F54" s="471"/>
      <c r="G54" s="50"/>
      <c r="H54" s="51"/>
      <c r="I54" s="51"/>
      <c r="J54" s="51"/>
      <c r="K54" s="52"/>
      <c r="L54" s="25"/>
      <c r="M54" s="46"/>
      <c r="N54" s="46"/>
      <c r="O54" s="46"/>
      <c r="P54" s="46"/>
      <c r="Q54" s="46"/>
      <c r="R54" s="46"/>
      <c r="S54" s="46"/>
      <c r="T54" s="24"/>
      <c r="U54" s="39"/>
      <c r="V54" s="39"/>
      <c r="W54" s="425"/>
      <c r="Y54" s="492" t="s">
        <v>124</v>
      </c>
      <c r="Z54" s="492"/>
      <c r="AA54" s="50"/>
      <c r="AB54" s="51"/>
      <c r="AC54" s="51"/>
      <c r="AD54" s="51"/>
      <c r="AE54" s="52"/>
      <c r="AF54" s="192"/>
      <c r="AG54" s="193"/>
      <c r="AH54" s="193"/>
      <c r="AI54" s="193"/>
      <c r="AJ54" s="193"/>
      <c r="AK54" s="193"/>
      <c r="AL54" s="193"/>
      <c r="AM54" s="193"/>
      <c r="AN54" s="194"/>
      <c r="AP54" s="492" t="s">
        <v>124</v>
      </c>
      <c r="AQ54" s="492"/>
      <c r="AR54" s="50"/>
      <c r="AS54" s="51"/>
      <c r="AT54" s="51"/>
      <c r="AU54" s="51"/>
      <c r="AV54" s="52"/>
      <c r="AW54" s="201"/>
      <c r="AX54" s="206"/>
      <c r="AY54" s="206"/>
      <c r="AZ54" s="206"/>
      <c r="BA54" s="206"/>
      <c r="BB54" s="206"/>
      <c r="BC54" s="206"/>
      <c r="BD54" s="206"/>
      <c r="BE54" s="205"/>
      <c r="BP54" s="335"/>
      <c r="BQ54" s="336"/>
      <c r="BR54" s="336"/>
      <c r="BS54"/>
      <c r="BT54"/>
      <c r="BU54"/>
    </row>
    <row r="55" spans="1:75" x14ac:dyDescent="0.35">
      <c r="D55" s="470" t="s">
        <v>385</v>
      </c>
      <c r="U55" s="465">
        <f>U53/47</f>
        <v>0.51063829787234039</v>
      </c>
    </row>
    <row r="56" spans="1:75" x14ac:dyDescent="0.35">
      <c r="I56" s="31"/>
      <c r="AC56" s="179"/>
      <c r="AT56" s="179"/>
      <c r="BQ56" s="31"/>
    </row>
    <row r="57" spans="1:75" ht="43.5" customHeight="1" x14ac:dyDescent="0.35">
      <c r="H57" s="30"/>
      <c r="I57"/>
      <c r="J57"/>
      <c r="K57" s="13"/>
      <c r="L57"/>
      <c r="M57" s="13"/>
      <c r="AB57" s="180"/>
      <c r="AC57" s="67"/>
      <c r="AD57" s="67"/>
      <c r="AE57" s="181"/>
      <c r="AF57" s="67"/>
      <c r="AG57" s="181"/>
      <c r="AS57" s="180"/>
      <c r="AT57" s="67"/>
      <c r="AU57" s="67"/>
      <c r="AV57" s="181"/>
      <c r="AW57" s="67"/>
      <c r="AX57" s="181"/>
      <c r="BP57"/>
      <c r="BQ57"/>
      <c r="BR57"/>
      <c r="BS57"/>
      <c r="BT57" s="13"/>
      <c r="BU57"/>
    </row>
    <row r="58" spans="1:75" x14ac:dyDescent="0.35">
      <c r="H58"/>
      <c r="I58"/>
      <c r="J58"/>
      <c r="K58"/>
      <c r="L58"/>
      <c r="M58" s="13"/>
      <c r="AB58" s="67"/>
      <c r="AC58" s="67"/>
      <c r="AD58" s="67"/>
      <c r="AE58" s="67"/>
      <c r="AF58" s="67"/>
      <c r="AG58" s="181"/>
      <c r="AS58" s="67"/>
      <c r="AT58" s="67"/>
      <c r="AU58" s="67"/>
      <c r="AV58" s="67"/>
      <c r="AW58" s="67"/>
      <c r="AX58" s="181"/>
      <c r="BP58"/>
      <c r="BQ58"/>
      <c r="BR58"/>
      <c r="BS58"/>
      <c r="BT58"/>
      <c r="BU58"/>
    </row>
    <row r="59" spans="1:75" ht="39" customHeight="1" x14ac:dyDescent="0.35">
      <c r="H59"/>
      <c r="I59"/>
      <c r="J59"/>
      <c r="K59"/>
      <c r="L59"/>
      <c r="AB59" s="67"/>
      <c r="AC59" s="67"/>
      <c r="AD59" s="67"/>
      <c r="AE59" s="67"/>
      <c r="AF59" s="67"/>
      <c r="AS59" s="67"/>
      <c r="AT59" s="67"/>
      <c r="AU59" s="67"/>
      <c r="AV59" s="67"/>
      <c r="AW59" s="67"/>
      <c r="BP59"/>
      <c r="BQ59"/>
      <c r="BR59"/>
      <c r="BS59"/>
      <c r="BT59"/>
      <c r="BU59"/>
    </row>
    <row r="60" spans="1:75" ht="26.25" customHeight="1" x14ac:dyDescent="0.35">
      <c r="H60"/>
      <c r="I60"/>
      <c r="J60"/>
      <c r="K60"/>
      <c r="L60"/>
      <c r="M60" s="27"/>
      <c r="AB60" s="67"/>
      <c r="AC60" s="67"/>
      <c r="AD60" s="67"/>
      <c r="AE60" s="67"/>
      <c r="AF60" s="67"/>
      <c r="AG60" s="182"/>
      <c r="AS60" s="67"/>
      <c r="AT60" s="67"/>
      <c r="AU60" s="67"/>
      <c r="AV60" s="67"/>
      <c r="AW60" s="67"/>
      <c r="AX60" s="182"/>
      <c r="BP60"/>
      <c r="BQ60"/>
      <c r="BR60"/>
      <c r="BS60"/>
      <c r="BT60"/>
      <c r="BU60"/>
    </row>
    <row r="61" spans="1:75" x14ac:dyDescent="0.35">
      <c r="H61"/>
      <c r="I61"/>
      <c r="J61"/>
      <c r="K61"/>
      <c r="L61"/>
      <c r="AB61" s="67"/>
      <c r="AC61" s="67"/>
      <c r="AD61" s="67"/>
      <c r="AE61" s="67"/>
      <c r="AF61" s="67"/>
      <c r="AS61" s="67"/>
      <c r="AT61" s="67"/>
      <c r="AU61" s="67"/>
      <c r="AV61" s="67"/>
      <c r="AW61" s="67"/>
      <c r="BP61"/>
      <c r="BQ61"/>
      <c r="BR61"/>
      <c r="BS61"/>
      <c r="BT61"/>
      <c r="BU61"/>
    </row>
    <row r="62" spans="1:75" ht="16.5" customHeight="1" x14ac:dyDescent="0.35">
      <c r="H62"/>
      <c r="I62"/>
      <c r="J62"/>
      <c r="K62"/>
      <c r="L62"/>
      <c r="AB62" s="67"/>
      <c r="AC62" s="67"/>
      <c r="AD62" s="67"/>
      <c r="AE62" s="67"/>
      <c r="AF62" s="67"/>
      <c r="AS62" s="67"/>
      <c r="AT62" s="67"/>
      <c r="AU62" s="67"/>
      <c r="AV62" s="67"/>
      <c r="AW62" s="67"/>
      <c r="BT62"/>
    </row>
    <row r="63" spans="1:75" ht="15.75" customHeight="1" x14ac:dyDescent="0.35"/>
    <row r="64" spans="1:75" ht="15.75" customHeight="1" x14ac:dyDescent="0.35"/>
  </sheetData>
  <mergeCells count="15">
    <mergeCell ref="C54:E54"/>
    <mergeCell ref="BP1:BS1"/>
    <mergeCell ref="BV49:BV51"/>
    <mergeCell ref="BV37:BV39"/>
    <mergeCell ref="BV40:BV41"/>
    <mergeCell ref="BV28:BV36"/>
    <mergeCell ref="BV42:BV46"/>
    <mergeCell ref="H1:K1"/>
    <mergeCell ref="M1:S1"/>
    <mergeCell ref="AS1:AV1"/>
    <mergeCell ref="AX1:BD1"/>
    <mergeCell ref="AP54:AQ54"/>
    <mergeCell ref="AG1:AM1"/>
    <mergeCell ref="AB1:AE1"/>
    <mergeCell ref="Y54:Z54"/>
  </mergeCells>
  <phoneticPr fontId="5" type="noConversion"/>
  <conditionalFormatting sqref="AS3:BB4 AS27:BB31 AS6:BB7 AS11:BB13 AS23:BB25 AS49:BB49 AS15:BB16 AS51:BB53 AS18:BB20 BD18:BD20 BD51:BD53 BD15:BD16 BD49 BD23:BD25 BD11:BD13 BD6:BD7 BD27:BD31 BD3:BD4 BC3:BC21 AS33:BB46 BD33:BD46 BC23:BC53">
    <cfRule type="cellIs" dxfId="65" priority="171" stopIfTrue="1" operator="notEqual">
      <formula>0</formula>
    </cfRule>
  </conditionalFormatting>
  <conditionalFormatting sqref="S3:S16 H3:Q16 H51:Q53 S51:S53 H18:Q21 S18:S21 H17 AF3:AF21 S23:S31 S33:S49 H33:Q49 AB53:AH53 R28:R51 AF26:AF51 AB52:AF52">
    <cfRule type="cellIs" dxfId="64" priority="170" stopIfTrue="1" operator="notEqual">
      <formula>AB3</formula>
    </cfRule>
  </conditionalFormatting>
  <conditionalFormatting sqref="M23:Q24 H23:L25 H26:Q31">
    <cfRule type="cellIs" dxfId="63" priority="169" stopIfTrue="1" operator="notEqual">
      <formula>AB23</formula>
    </cfRule>
  </conditionalFormatting>
  <conditionalFormatting sqref="M25:Q25">
    <cfRule type="cellIs" dxfId="62" priority="168" stopIfTrue="1" operator="notEqual">
      <formula>AG25</formula>
    </cfRule>
  </conditionalFormatting>
  <conditionalFormatting sqref="AS47:BB48 BD47:BD48">
    <cfRule type="cellIs" dxfId="61" priority="162" stopIfTrue="1" operator="notEqual">
      <formula>0</formula>
    </cfRule>
  </conditionalFormatting>
  <conditionalFormatting sqref="AS48:BB48 BD48">
    <cfRule type="cellIs" dxfId="60" priority="160" stopIfTrue="1" operator="notEqual">
      <formula>0</formula>
    </cfRule>
  </conditionalFormatting>
  <conditionalFormatting sqref="AS26:BB26 BD26">
    <cfRule type="cellIs" dxfId="59" priority="150" stopIfTrue="1" operator="notEqual">
      <formula>0</formula>
    </cfRule>
  </conditionalFormatting>
  <conditionalFormatting sqref="AS14:BB14 BD14">
    <cfRule type="cellIs" dxfId="58" priority="146" stopIfTrue="1" operator="notEqual">
      <formula>0</formula>
    </cfRule>
  </conditionalFormatting>
  <conditionalFormatting sqref="AS5:BB5 BD5">
    <cfRule type="cellIs" dxfId="57" priority="130" stopIfTrue="1" operator="notEqual">
      <formula>0</formula>
    </cfRule>
  </conditionalFormatting>
  <conditionalFormatting sqref="AS8:BB8 BD8">
    <cfRule type="cellIs" dxfId="56" priority="126" stopIfTrue="1" operator="notEqual">
      <formula>0</formula>
    </cfRule>
  </conditionalFormatting>
  <conditionalFormatting sqref="AS10:BB10 BD10">
    <cfRule type="cellIs" dxfId="55" priority="118" stopIfTrue="1" operator="notEqual">
      <formula>0</formula>
    </cfRule>
  </conditionalFormatting>
  <conditionalFormatting sqref="AM52:AM53">
    <cfRule type="cellIs" dxfId="54" priority="103" stopIfTrue="1" operator="notEqual">
      <formula>BG52</formula>
    </cfRule>
  </conditionalFormatting>
  <conditionalFormatting sqref="AS21:BB21 BD21">
    <cfRule type="cellIs" dxfId="53" priority="114" stopIfTrue="1" operator="notEqual">
      <formula>0</formula>
    </cfRule>
  </conditionalFormatting>
  <conditionalFormatting sqref="AS9:BB9 BD9">
    <cfRule type="cellIs" dxfId="52" priority="110" stopIfTrue="1" operator="notEqual">
      <formula>0</formula>
    </cfRule>
  </conditionalFormatting>
  <conditionalFormatting sqref="AM27">
    <cfRule type="cellIs" dxfId="51" priority="106" stopIfTrue="1" operator="notEqual">
      <formula>BG27</formula>
    </cfRule>
  </conditionalFormatting>
  <conditionalFormatting sqref="AI53:AL53 AM18:AM21 AM3:AM16 AM51 AM28:AM31 AM23:AM26 AM33:AM49">
    <cfRule type="cellIs" dxfId="50" priority="94" stopIfTrue="1" operator="notEqual">
      <formula>BD3</formula>
    </cfRule>
  </conditionalFormatting>
  <conditionalFormatting sqref="AS32 BD32 AW32">
    <cfRule type="cellIs" dxfId="49" priority="89" stopIfTrue="1" operator="notEqual">
      <formula>0</formula>
    </cfRule>
  </conditionalFormatting>
  <conditionalFormatting sqref="S32">
    <cfRule type="cellIs" dxfId="48" priority="88" stopIfTrue="1" operator="notEqual">
      <formula>AM32</formula>
    </cfRule>
  </conditionalFormatting>
  <conditionalFormatting sqref="H32:Q32">
    <cfRule type="cellIs" dxfId="47" priority="87" stopIfTrue="1" operator="notEqual">
      <formula>AB32</formula>
    </cfRule>
  </conditionalFormatting>
  <conditionalFormatting sqref="S17 I17:Q17">
    <cfRule type="cellIs" dxfId="46" priority="76" stopIfTrue="1" operator="notEqual">
      <formula>AC17</formula>
    </cfRule>
  </conditionalFormatting>
  <conditionalFormatting sqref="AX32:BB32">
    <cfRule type="cellIs" dxfId="45" priority="83" stopIfTrue="1" operator="notEqual">
      <formula>0</formula>
    </cfRule>
  </conditionalFormatting>
  <conditionalFormatting sqref="AT32:AV32">
    <cfRule type="cellIs" dxfId="44" priority="82" stopIfTrue="1" operator="notEqual">
      <formula>0</formula>
    </cfRule>
  </conditionalFormatting>
  <conditionalFormatting sqref="AS50:BB50 BD50">
    <cfRule type="cellIs" dxfId="43" priority="81" stopIfTrue="1" operator="notEqual">
      <formula>0</formula>
    </cfRule>
  </conditionalFormatting>
  <conditionalFormatting sqref="H50:Q50 S50">
    <cfRule type="cellIs" dxfId="42" priority="80" stopIfTrue="1" operator="notEqual">
      <formula>AB50</formula>
    </cfRule>
  </conditionalFormatting>
  <conditionalFormatting sqref="AS17:BB17 BD17">
    <cfRule type="cellIs" dxfId="41" priority="77" stopIfTrue="1" operator="notEqual">
      <formula>0</formula>
    </cfRule>
  </conditionalFormatting>
  <conditionalFormatting sqref="AF23:AF25">
    <cfRule type="cellIs" dxfId="40" priority="72" stopIfTrue="1" operator="notEqual">
      <formula>AZ23</formula>
    </cfRule>
  </conditionalFormatting>
  <conditionalFormatting sqref="AM17">
    <cfRule type="cellIs" dxfId="39" priority="68" stopIfTrue="1" operator="notEqual">
      <formula>BH17</formula>
    </cfRule>
  </conditionalFormatting>
  <conditionalFormatting sqref="AM32">
    <cfRule type="cellIs" dxfId="38" priority="63" stopIfTrue="1" operator="notEqual">
      <formula>BH32</formula>
    </cfRule>
  </conditionalFormatting>
  <conditionalFormatting sqref="AM50">
    <cfRule type="cellIs" dxfId="37" priority="60" stopIfTrue="1" operator="notEqual">
      <formula>BH50</formula>
    </cfRule>
  </conditionalFormatting>
  <conditionalFormatting sqref="R3">
    <cfRule type="cellIs" dxfId="36" priority="32" stopIfTrue="1" operator="notEqual">
      <formula>AL3</formula>
    </cfRule>
  </conditionalFormatting>
  <conditionalFormatting sqref="R4:R11">
    <cfRule type="cellIs" dxfId="35" priority="31" stopIfTrue="1" operator="notEqual">
      <formula>AL4</formula>
    </cfRule>
  </conditionalFormatting>
  <conditionalFormatting sqref="R12:R21 R23:R26">
    <cfRule type="cellIs" dxfId="34" priority="30" stopIfTrue="1" operator="notEqual">
      <formula>AL12</formula>
    </cfRule>
  </conditionalFormatting>
  <conditionalFormatting sqref="R52">
    <cfRule type="cellIs" dxfId="33" priority="29" stopIfTrue="1" operator="notEqual">
      <formula>AL52</formula>
    </cfRule>
  </conditionalFormatting>
  <conditionalFormatting sqref="R53">
    <cfRule type="cellIs" dxfId="32" priority="28" stopIfTrue="1" operator="notEqual">
      <formula>AL53</formula>
    </cfRule>
  </conditionalFormatting>
  <conditionalFormatting sqref="R27">
    <cfRule type="cellIs" dxfId="31" priority="27" stopIfTrue="1" operator="notEqual">
      <formula>AL27</formula>
    </cfRule>
  </conditionalFormatting>
  <conditionalFormatting sqref="AS22:BD22">
    <cfRule type="cellIs" dxfId="30" priority="26" stopIfTrue="1" operator="notEqual">
      <formula>0</formula>
    </cfRule>
  </conditionalFormatting>
  <conditionalFormatting sqref="S22">
    <cfRule type="cellIs" dxfId="29" priority="25" stopIfTrue="1" operator="notEqual">
      <formula>AM22</formula>
    </cfRule>
  </conditionalFormatting>
  <conditionalFormatting sqref="H22:Q22">
    <cfRule type="cellIs" dxfId="28" priority="24" stopIfTrue="1" operator="notEqual">
      <formula>AB22</formula>
    </cfRule>
  </conditionalFormatting>
  <conditionalFormatting sqref="AM22">
    <cfRule type="cellIs" dxfId="27" priority="23" stopIfTrue="1" operator="notEqual">
      <formula>BH22</formula>
    </cfRule>
  </conditionalFormatting>
  <conditionalFormatting sqref="AF22">
    <cfRule type="cellIs" dxfId="26" priority="22" stopIfTrue="1" operator="notEqual">
      <formula>AZ22</formula>
    </cfRule>
  </conditionalFormatting>
  <conditionalFormatting sqref="R22">
    <cfRule type="cellIs" dxfId="25" priority="20" stopIfTrue="1" operator="notEqual">
      <formula>AL22</formula>
    </cfRule>
  </conditionalFormatting>
  <conditionalFormatting sqref="AB3:AE16 AB51:AE51 AB18:AE21 AB17 AB33:AE49">
    <cfRule type="cellIs" dxfId="24" priority="19" stopIfTrue="1" operator="notEqual">
      <formula>AV3</formula>
    </cfRule>
  </conditionalFormatting>
  <conditionalFormatting sqref="AB23:AE31">
    <cfRule type="cellIs" dxfId="23" priority="18" stopIfTrue="1" operator="notEqual">
      <formula>AV23</formula>
    </cfRule>
  </conditionalFormatting>
  <conditionalFormatting sqref="AB32:AE32">
    <cfRule type="cellIs" dxfId="22" priority="17" stopIfTrue="1" operator="notEqual">
      <formula>AV32</formula>
    </cfRule>
  </conditionalFormatting>
  <conditionalFormatting sqref="AC17:AE17">
    <cfRule type="cellIs" dxfId="21" priority="15" stopIfTrue="1" operator="notEqual">
      <formula>AW17</formula>
    </cfRule>
  </conditionalFormatting>
  <conditionalFormatting sqref="AB50:AE50">
    <cfRule type="cellIs" dxfId="20" priority="16" stopIfTrue="1" operator="notEqual">
      <formula>AV50</formula>
    </cfRule>
  </conditionalFormatting>
  <conditionalFormatting sqref="AB22:AE22">
    <cfRule type="cellIs" dxfId="19" priority="14" stopIfTrue="1" operator="notEqual">
      <formula>AV22</formula>
    </cfRule>
  </conditionalFormatting>
  <conditionalFormatting sqref="AG3:AK16 AG51:AK52 AG18:AK21 AG33:AK49 AL28:AL51">
    <cfRule type="cellIs" dxfId="18" priority="13" stopIfTrue="1" operator="notEqual">
      <formula>BA3</formula>
    </cfRule>
  </conditionalFormatting>
  <conditionalFormatting sqref="AG23:AK24 AG26:AK31">
    <cfRule type="cellIs" dxfId="17" priority="12" stopIfTrue="1" operator="notEqual">
      <formula>BA23</formula>
    </cfRule>
  </conditionalFormatting>
  <conditionalFormatting sqref="AG25:AK25">
    <cfRule type="cellIs" dxfId="16" priority="11" stopIfTrue="1" operator="notEqual">
      <formula>BA25</formula>
    </cfRule>
  </conditionalFormatting>
  <conditionalFormatting sqref="AG32:AK32">
    <cfRule type="cellIs" dxfId="15" priority="10" stopIfTrue="1" operator="notEqual">
      <formula>BA32</formula>
    </cfRule>
  </conditionalFormatting>
  <conditionalFormatting sqref="AG17:AK17">
    <cfRule type="cellIs" dxfId="14" priority="8" stopIfTrue="1" operator="notEqual">
      <formula>BA17</formula>
    </cfRule>
  </conditionalFormatting>
  <conditionalFormatting sqref="AG50:AK50">
    <cfRule type="cellIs" dxfId="13" priority="9" stopIfTrue="1" operator="notEqual">
      <formula>BA50</formula>
    </cfRule>
  </conditionalFormatting>
  <conditionalFormatting sqref="AL3">
    <cfRule type="cellIs" dxfId="12" priority="7" stopIfTrue="1" operator="notEqual">
      <formula>BF3</formula>
    </cfRule>
  </conditionalFormatting>
  <conditionalFormatting sqref="AL4:AL11">
    <cfRule type="cellIs" dxfId="11" priority="6" stopIfTrue="1" operator="notEqual">
      <formula>BF4</formula>
    </cfRule>
  </conditionalFormatting>
  <conditionalFormatting sqref="AL12:AL21 AL23:AL26">
    <cfRule type="cellIs" dxfId="10" priority="5" stopIfTrue="1" operator="notEqual">
      <formula>BF12</formula>
    </cfRule>
  </conditionalFormatting>
  <conditionalFormatting sqref="AL52">
    <cfRule type="cellIs" dxfId="9" priority="4" stopIfTrue="1" operator="notEqual">
      <formula>BF52</formula>
    </cfRule>
  </conditionalFormatting>
  <conditionalFormatting sqref="AL27">
    <cfRule type="cellIs" dxfId="8" priority="3" stopIfTrue="1" operator="notEqual">
      <formula>BF27</formula>
    </cfRule>
  </conditionalFormatting>
  <conditionalFormatting sqref="AG22:AK22">
    <cfRule type="cellIs" dxfId="7" priority="2" stopIfTrue="1" operator="notEqual">
      <formula>BA22</formula>
    </cfRule>
  </conditionalFormatting>
  <conditionalFormatting sqref="AL22">
    <cfRule type="cellIs" dxfId="6" priority="1" stopIfTrue="1" operator="notEqual">
      <formula>BF22</formula>
    </cfRule>
  </conditionalFormatting>
  <printOptions horizontalCentered="1"/>
  <pageMargins left="0.2" right="0.14000000000000001" top="0.93" bottom="0.48" header="0.26" footer="0.32"/>
  <pageSetup scale="61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F77"/>
  <sheetViews>
    <sheetView topLeftCell="A22" zoomScale="70" zoomScaleNormal="70" zoomScaleSheetLayoutView="57" workbookViewId="0">
      <selection activeCell="A26" sqref="A26"/>
    </sheetView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497"/>
      <c r="E1" s="497"/>
      <c r="F1" s="498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48" t="s">
        <v>5</v>
      </c>
      <c r="E2" s="448" t="s">
        <v>4</v>
      </c>
      <c r="F2" s="449" t="s">
        <v>3</v>
      </c>
      <c r="G2" s="449" t="s">
        <v>2</v>
      </c>
    </row>
    <row r="3" spans="1:9" ht="34.5" customHeight="1" thickTop="1" thickBot="1" x14ac:dyDescent="0.55000000000000004">
      <c r="A3" s="26" t="str">
        <f>'Authors Contribution'!D29</f>
        <v xml:space="preserve">RWTH Aachen </v>
      </c>
      <c r="B3" s="26" t="str">
        <f>'Authors Contribution'!G29</f>
        <v>Aachen</v>
      </c>
      <c r="C3" s="440" t="s">
        <v>257</v>
      </c>
      <c r="D3" s="2">
        <f>VLOOKUP($A3,'Authors Contribution'!$D$3:$BN$55,6,0)</f>
        <v>1</v>
      </c>
      <c r="E3" s="2">
        <f>VLOOKUP($A3,'Authors Contribution'!$D$3:$BN$55,7,0)</f>
        <v>1</v>
      </c>
      <c r="F3" s="32">
        <f>VLOOKUP($A3,'Authors Contribution'!$D$3:$BN$55,8,0)</f>
        <v>9</v>
      </c>
      <c r="G3" s="32">
        <f>D3+E3+F3</f>
        <v>11</v>
      </c>
      <c r="H3" s="307">
        <f>VLOOKUP($A3,'Authors Contribution'!$D$3:$BN$55,7,0)</f>
        <v>1</v>
      </c>
      <c r="I3" s="307">
        <f>VLOOKUP($A3,'Authors Contribution'!$D$3:$BN$55,8,0)</f>
        <v>9</v>
      </c>
    </row>
    <row r="4" spans="1:9" ht="34.5" customHeight="1" thickTop="1" thickBot="1" x14ac:dyDescent="0.55000000000000004">
      <c r="A4" s="26" t="str">
        <f>'Authors Contribution'!D45</f>
        <v xml:space="preserve">University of Adelaide </v>
      </c>
      <c r="B4" s="26" t="str">
        <f>'Authors Contribution'!G45</f>
        <v>Adelaide</v>
      </c>
      <c r="C4" s="440" t="s">
        <v>258</v>
      </c>
      <c r="D4" s="2">
        <f>VLOOKUP($A4,'Authors Contribution'!$D$3:$BN$55,6,0)</f>
        <v>1</v>
      </c>
      <c r="E4" s="2">
        <f>VLOOKUP($A4,'Authors Contribution'!$D$3:$BN$55,7,0)</f>
        <v>1</v>
      </c>
      <c r="F4" s="32">
        <f>VLOOKUP($A4,'Authors Contribution'!$D$3:$BN$55,8,0)</f>
        <v>1</v>
      </c>
      <c r="G4" s="32">
        <f t="shared" ref="G4:G28" si="0">D4+E4+F4</f>
        <v>3</v>
      </c>
      <c r="H4" s="307">
        <f>VLOOKUP($A4,'Authors Contribution'!$D$3:$BN$55,7,0)</f>
        <v>1</v>
      </c>
      <c r="I4" s="307">
        <f>VLOOKUP($A4,'Authors Contribution'!$D$3:$BN$55,8,0)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40" t="s">
        <v>259</v>
      </c>
      <c r="D5" s="2">
        <f>VLOOKUP($A5,'Authors Contribution'!$D$3:$BN$55,6,0)</f>
        <v>2</v>
      </c>
      <c r="E5" s="2">
        <f>VLOOKUP($A5,'Authors Contribution'!$D$3:$BN$55,7,0)</f>
        <v>1</v>
      </c>
      <c r="F5" s="32">
        <f>VLOOKUP($A5,'Authors Contribution'!$D$3:$BN$55,8,0)</f>
        <v>1</v>
      </c>
      <c r="G5" s="32">
        <f t="shared" si="0"/>
        <v>4</v>
      </c>
      <c r="H5" s="307">
        <f>VLOOKUP($A5,'Authors Contribution'!$D$3:$BN$55,7,0)</f>
        <v>1</v>
      </c>
      <c r="I5" s="307">
        <f>VLOOKUP($A5,'Authors Contribution'!$D$3:$BN$55,8,0)</f>
        <v>1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40" t="s">
        <v>259</v>
      </c>
      <c r="D6" s="2">
        <f>VLOOKUP($A6,'Authors Contribution'!$D$3:$BN$55,6,0)</f>
        <v>1</v>
      </c>
      <c r="E6" s="2">
        <f>VLOOKUP($A6,'Authors Contribution'!$D$3:$BN$55,7,0)</f>
        <v>0</v>
      </c>
      <c r="F6" s="32">
        <f>VLOOKUP($A6,'Authors Contribution'!$D$3:$BN$55,8,0)</f>
        <v>0</v>
      </c>
      <c r="G6" s="32">
        <f t="shared" si="0"/>
        <v>1</v>
      </c>
      <c r="H6" s="307">
        <f>VLOOKUP($A6,'Authors Contribution'!$D$3:$BN$55,7,0)</f>
        <v>0</v>
      </c>
      <c r="I6" s="307">
        <f>VLOOKUP($A6,'Authors Contribution'!$D$3:$BN$55,8,0)</f>
        <v>0</v>
      </c>
    </row>
    <row r="7" spans="1:9" ht="34.5" customHeight="1" thickTop="1" thickBot="1" x14ac:dyDescent="0.55000000000000004">
      <c r="A7" s="26" t="str">
        <f>'Authors Contribution'!D42</f>
        <v xml:space="preserve">University of Alberta </v>
      </c>
      <c r="B7" s="26" t="str">
        <f>'Authors Contribution'!G42</f>
        <v>Alberta</v>
      </c>
      <c r="C7" s="440" t="s">
        <v>260</v>
      </c>
      <c r="D7" s="2">
        <f>VLOOKUP($A7,'Authors Contribution'!$D$3:$BN$55,6,0)</f>
        <v>3</v>
      </c>
      <c r="E7" s="2">
        <f>VLOOKUP($A7,'Authors Contribution'!$D$3:$BN$55,7,0)</f>
        <v>3</v>
      </c>
      <c r="F7" s="32">
        <f>VLOOKUP($A7,'Authors Contribution'!$D$3:$BN$55,8,0)</f>
        <v>4</v>
      </c>
      <c r="G7" s="32">
        <f t="shared" si="0"/>
        <v>10</v>
      </c>
      <c r="H7" s="307">
        <f>VLOOKUP($A7,'Authors Contribution'!$D$3:$BN$55,7,0)</f>
        <v>3</v>
      </c>
      <c r="I7" s="307">
        <f>VLOOKUP($A7,'Authors Contribution'!$D$3:$BN$55,8,0)</f>
        <v>4</v>
      </c>
    </row>
    <row r="8" spans="1:9" ht="34.5" customHeight="1" thickTop="1" thickBot="1" x14ac:dyDescent="0.55000000000000004">
      <c r="A8" s="26" t="str">
        <f>'Authors Contribution'!D35</f>
        <v xml:space="preserve">Universität Bochum </v>
      </c>
      <c r="B8" s="26" t="str">
        <f>'Authors Contribution'!G35</f>
        <v>Bochum</v>
      </c>
      <c r="C8" s="440" t="s">
        <v>257</v>
      </c>
      <c r="D8" s="2">
        <f>VLOOKUP($A8,'Authors Contribution'!$D$3:$BN$55,6,0)</f>
        <v>1</v>
      </c>
      <c r="E8" s="2">
        <f>VLOOKUP($A8,'Authors Contribution'!$D$3:$BN$55,7,0)</f>
        <v>0</v>
      </c>
      <c r="F8" s="32">
        <f>VLOOKUP($A8,'Authors Contribution'!$D$3:$BN$55,8,0)</f>
        <v>2</v>
      </c>
      <c r="G8" s="32">
        <f t="shared" si="0"/>
        <v>3</v>
      </c>
      <c r="H8" s="307">
        <f>VLOOKUP($A8,'Authors Contribution'!$D$3:$BN$55,7,0)</f>
        <v>0</v>
      </c>
      <c r="I8" s="307">
        <f>VLOOKUP($A8,'Authors Contribution'!$D$3:$BN$55,8,0)</f>
        <v>2</v>
      </c>
    </row>
    <row r="9" spans="1:9" ht="34.5" customHeight="1" thickTop="1" thickBot="1" x14ac:dyDescent="0.55000000000000004">
      <c r="A9" s="26" t="str">
        <f>'Authors Contribution'!D44</f>
        <v xml:space="preserve">University of Canterbury </v>
      </c>
      <c r="B9" s="26" t="str">
        <f>'Authors Contribution'!G44</f>
        <v>Canterbury</v>
      </c>
      <c r="C9" s="440" t="s">
        <v>268</v>
      </c>
      <c r="D9" s="2">
        <f>VLOOKUP($A9,'Authors Contribution'!$D$3:$BN$55,6,0)</f>
        <v>1</v>
      </c>
      <c r="E9" s="2">
        <f>VLOOKUP($A9,'Authors Contribution'!$D$3:$BN$55,7,0)</f>
        <v>1</v>
      </c>
      <c r="F9" s="32">
        <f>VLOOKUP($A9,'Authors Contribution'!$D$3:$BN$55,8,0)</f>
        <v>2</v>
      </c>
      <c r="G9" s="32">
        <f t="shared" si="0"/>
        <v>4</v>
      </c>
      <c r="H9" s="307">
        <f>VLOOKUP($A9,'Authors Contribution'!$D$3:$BN$55,7,0)</f>
        <v>1</v>
      </c>
      <c r="I9" s="307">
        <f>VLOOKUP($A9,'Authors Contribution'!$D$3:$BN$55,8,0)</f>
        <v>2</v>
      </c>
    </row>
    <row r="10" spans="1:9" ht="34.5" customHeight="1" thickTop="1" thickBot="1" x14ac:dyDescent="0.55000000000000004">
      <c r="A10" s="26" t="str">
        <f>'Authors Contribution'!D46</f>
        <v xml:space="preserve">Chiba University </v>
      </c>
      <c r="B10" s="26" t="str">
        <f>'Authors Contribution'!G46</f>
        <v>Chiba</v>
      </c>
      <c r="C10" s="440" t="s">
        <v>261</v>
      </c>
      <c r="D10" s="2">
        <f>VLOOKUP($A10,'Authors Contribution'!$D$3:$BN$55,6,0)</f>
        <v>3</v>
      </c>
      <c r="E10" s="2">
        <f>VLOOKUP($A10,'Authors Contribution'!$D$3:$BN$55,7,0)</f>
        <v>4</v>
      </c>
      <c r="F10" s="32">
        <f>VLOOKUP($A10,'Authors Contribution'!$D$3:$BN$55,8,0)</f>
        <v>0</v>
      </c>
      <c r="G10" s="32">
        <f t="shared" si="0"/>
        <v>7</v>
      </c>
      <c r="H10" s="307">
        <f>VLOOKUP($A10,'Authors Contribution'!$D$3:$BN$55,7,0)</f>
        <v>4</v>
      </c>
      <c r="I10" s="307">
        <f>VLOOKUP($A10,'Authors Contribution'!$D$3:$BN$55,8,0)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40" t="s">
        <v>259</v>
      </c>
      <c r="D11" s="2">
        <f>VLOOKUP($A11,'Authors Contribution'!$D$3:$BN$55,6,0)</f>
        <v>1</v>
      </c>
      <c r="E11" s="2">
        <f>VLOOKUP($A11,'Authors Contribution'!$D$3:$BN$55,7,0)</f>
        <v>0</v>
      </c>
      <c r="F11" s="32">
        <f>VLOOKUP($A11,'Authors Contribution'!$D$3:$BN$55,8,0)</f>
        <v>0</v>
      </c>
      <c r="G11" s="32">
        <f t="shared" si="0"/>
        <v>1</v>
      </c>
      <c r="H11" s="307">
        <f>VLOOKUP($A11,'Authors Contribution'!$D$3:$BN$55,7,0)</f>
        <v>0</v>
      </c>
      <c r="I11" s="307">
        <f>VLOOKUP($A11,'Authors Contribution'!$D$3:$BN$55,8,0)</f>
        <v>0</v>
      </c>
    </row>
    <row r="12" spans="1:9" ht="34.5" customHeight="1" thickTop="1" thickBot="1" x14ac:dyDescent="0.55000000000000004">
      <c r="A12" s="26" t="str">
        <f>'Authors Contribution'!D19</f>
        <v>University of Delaware*</v>
      </c>
      <c r="B12" s="26" t="str">
        <f>'Authors Contribution'!G19</f>
        <v>Delaware</v>
      </c>
      <c r="C12" s="440" t="s">
        <v>259</v>
      </c>
      <c r="D12" s="2">
        <f>VLOOKUP($A12,'Authors Contribution'!$D$3:$BN$55,6,0)</f>
        <v>4</v>
      </c>
      <c r="E12" s="2">
        <f>VLOOKUP($A12,'Authors Contribution'!$D$3:$BN$55,7,0)</f>
        <v>2</v>
      </c>
      <c r="F12" s="32">
        <f>VLOOKUP($A12,'Authors Contribution'!$D$3:$BN$55,8,0)</f>
        <v>2</v>
      </c>
      <c r="G12" s="32">
        <f t="shared" si="0"/>
        <v>8</v>
      </c>
      <c r="H12" s="307">
        <f>VLOOKUP($A12,'Authors Contribution'!$D$3:$BN$55,7,0)</f>
        <v>2</v>
      </c>
      <c r="I12" s="307">
        <f>VLOOKUP($A12,'Authors Contribution'!$D$3:$BN$55,8,0)</f>
        <v>2</v>
      </c>
    </row>
    <row r="13" spans="1:9" ht="34.5" customHeight="1" thickTop="1" thickBot="1" x14ac:dyDescent="0.55000000000000004">
      <c r="A13" s="26" t="str">
        <f>'Authors Contribution'!D28</f>
        <v xml:space="preserve">DESY-Zeuthen </v>
      </c>
      <c r="B13" s="26" t="str">
        <f>'Authors Contribution'!G28</f>
        <v>DESY</v>
      </c>
      <c r="C13" s="440" t="s">
        <v>257</v>
      </c>
      <c r="D13" s="2">
        <f>VLOOKUP($A13,'Authors Contribution'!$D$3:$BN$55,6,0)</f>
        <v>6</v>
      </c>
      <c r="E13" s="2">
        <f>VLOOKUP($A13,'Authors Contribution'!$D$3:$BN$55,7,0)</f>
        <v>5</v>
      </c>
      <c r="F13" s="32">
        <f>VLOOKUP($A13,'Authors Contribution'!$D$3:$BN$55,8,0)</f>
        <v>10</v>
      </c>
      <c r="G13" s="32">
        <f t="shared" si="0"/>
        <v>21</v>
      </c>
      <c r="H13" s="307">
        <f>VLOOKUP($A13,'Authors Contribution'!$D$3:$BN$55,7,0)</f>
        <v>5</v>
      </c>
      <c r="I13" s="307">
        <f>VLOOKUP($A13,'Authors Contribution'!$D$3:$BN$55,8,0)</f>
        <v>10</v>
      </c>
    </row>
    <row r="14" spans="1:9" ht="34.5" customHeight="1" thickTop="1" thickBot="1" x14ac:dyDescent="0.55000000000000004">
      <c r="A14" s="26" t="str">
        <f>'Authors Contribution'!D30</f>
        <v xml:space="preserve">Universität Dortmund </v>
      </c>
      <c r="B14" s="26" t="str">
        <f>'Authors Contribution'!G30</f>
        <v>Dortmund</v>
      </c>
      <c r="C14" s="440" t="s">
        <v>257</v>
      </c>
      <c r="D14" s="2">
        <f>VLOOKUP($A14,'Authors Contribution'!$D$3:$BN$55,6,0)</f>
        <v>1</v>
      </c>
      <c r="E14" s="2">
        <f>VLOOKUP($A14,'Authors Contribution'!$D$3:$BN$55,7,0)</f>
        <v>1</v>
      </c>
      <c r="F14" s="32">
        <f>VLOOKUP($A14,'Authors Contribution'!$D$3:$BN$55,8,0)</f>
        <v>6</v>
      </c>
      <c r="G14" s="32">
        <f t="shared" ref="G14" si="1">D14+E14+F14</f>
        <v>8</v>
      </c>
      <c r="H14" s="307">
        <f>VLOOKUP($A14,'Authors Contribution'!$D$3:$BN$55,7,0)</f>
        <v>1</v>
      </c>
      <c r="I14" s="307">
        <f>VLOOKUP($A14,'Authors Contribution'!$D$3:$BN$55,8,0)</f>
        <v>6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40" t="s">
        <v>259</v>
      </c>
      <c r="D15" s="2">
        <f>VLOOKUP($A15,'Authors Contribution'!$D$3:$BN$55,6,0)</f>
        <v>1</v>
      </c>
      <c r="E15" s="2">
        <f>VLOOKUP($A15,'Authors Contribution'!$D$3:$BN$55,7,0)</f>
        <v>1</v>
      </c>
      <c r="F15" s="32">
        <f>VLOOKUP($A15,'Authors Contribution'!$D$3:$BN$55,8,0)</f>
        <v>2</v>
      </c>
      <c r="G15" s="32">
        <f t="shared" si="0"/>
        <v>4</v>
      </c>
      <c r="H15" s="307">
        <f>VLOOKUP($A15,'Authors Contribution'!$D$3:$BN$55,7,0)</f>
        <v>1</v>
      </c>
      <c r="I15" s="307">
        <f>VLOOKUP($A15,'Authors Contribution'!$D$3:$BN$55,8,0)</f>
        <v>2</v>
      </c>
    </row>
    <row r="16" spans="1:9" s="447" customFormat="1" ht="34.5" customHeight="1" thickTop="1" thickBot="1" x14ac:dyDescent="0.55000000000000004">
      <c r="A16" s="436" t="str">
        <f>'Authors Contribution'!D48</f>
        <v xml:space="preserve">Universität Erlangen-Nürnberg </v>
      </c>
      <c r="B16" s="436" t="str">
        <f>'Authors Contribution'!G48</f>
        <v>Erlangen</v>
      </c>
      <c r="C16" s="445" t="s">
        <v>257</v>
      </c>
      <c r="D16" s="2">
        <f>VLOOKUP($A16,'Authors Contribution'!$D$3:$BN$55,6,0)</f>
        <v>2</v>
      </c>
      <c r="E16" s="2">
        <f>VLOOKUP($A16,'Authors Contribution'!$D$3:$BN$55,7,0)</f>
        <v>1</v>
      </c>
      <c r="F16" s="32">
        <f>VLOOKUP($A16,'Authors Contribution'!$D$3:$BN$55,8,0)</f>
        <v>2</v>
      </c>
      <c r="G16" s="446">
        <f t="shared" si="0"/>
        <v>5</v>
      </c>
      <c r="H16" s="307">
        <f>VLOOKUP($A16,'Authors Contribution'!$D$3:$BN$55,7,0)</f>
        <v>1</v>
      </c>
      <c r="I16" s="307">
        <f>VLOOKUP($A16,'Authors Contribution'!$D$3:$BN$55,8,0)</f>
        <v>2</v>
      </c>
    </row>
    <row r="17" spans="1:20" ht="34.5" customHeight="1" thickTop="1" thickBot="1" x14ac:dyDescent="0.55000000000000004">
      <c r="A17" s="26" t="str">
        <f>'Authors Contribution'!D47</f>
        <v xml:space="preserve">Université de Genève </v>
      </c>
      <c r="B17" s="26" t="str">
        <f>'Authors Contribution'!G47</f>
        <v>Geneva</v>
      </c>
      <c r="C17" s="440" t="s">
        <v>262</v>
      </c>
      <c r="D17" s="2">
        <f>VLOOKUP($A17,'Authors Contribution'!$D$3:$BN$55,6,0)</f>
        <v>1</v>
      </c>
      <c r="E17" s="2">
        <f>VLOOKUP($A17,'Authors Contribution'!$D$3:$BN$55,7,0)</f>
        <v>1</v>
      </c>
      <c r="F17" s="32">
        <f>VLOOKUP($A17,'Authors Contribution'!$D$3:$BN$55,8,0)</f>
        <v>2</v>
      </c>
      <c r="G17" s="32">
        <f t="shared" si="0"/>
        <v>4</v>
      </c>
      <c r="H17" s="307">
        <f>VLOOKUP($A17,'Authors Contribution'!$D$3:$BN$55,7,0)</f>
        <v>1</v>
      </c>
      <c r="I17" s="307">
        <f>VLOOKUP($A17,'Authors Contribution'!$D$3:$BN$55,8,0)</f>
        <v>2</v>
      </c>
    </row>
    <row r="18" spans="1:20" ht="34.5" customHeight="1" thickTop="1" thickBot="1" x14ac:dyDescent="0.55000000000000004">
      <c r="A18" s="26" t="str">
        <f>'Authors Contribution'!D38</f>
        <v xml:space="preserve">University of Gent </v>
      </c>
      <c r="B18" s="26" t="str">
        <f>'Authors Contribution'!G38</f>
        <v>Gent</v>
      </c>
      <c r="C18" s="440" t="s">
        <v>263</v>
      </c>
      <c r="D18" s="2">
        <f>VLOOKUP($A18,'Authors Contribution'!$D$3:$BN$55,6,0)</f>
        <v>1</v>
      </c>
      <c r="E18" s="2">
        <f>VLOOKUP($A18,'Authors Contribution'!$D$3:$BN$55,7,0)</f>
        <v>1</v>
      </c>
      <c r="F18" s="32">
        <f>VLOOKUP($A18,'Authors Contribution'!$D$3:$BN$55,8,0)</f>
        <v>4</v>
      </c>
      <c r="G18" s="32">
        <f t="shared" si="0"/>
        <v>6</v>
      </c>
      <c r="H18" s="307">
        <f>VLOOKUP($A18,'Authors Contribution'!$D$3:$BN$55,7,0)</f>
        <v>1</v>
      </c>
      <c r="I18" s="307">
        <f>VLOOKUP($A18,'Authors Contribution'!$D$3:$BN$55,8,0)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40" t="s">
        <v>259</v>
      </c>
      <c r="D19" s="2">
        <f>VLOOKUP($A19,'Authors Contribution'!$D$3:$BN$55,6,0)</f>
        <v>1</v>
      </c>
      <c r="E19" s="2">
        <f>VLOOKUP($A19,'Authors Contribution'!$D$3:$BN$55,7,0)</f>
        <v>0</v>
      </c>
      <c r="F19" s="32">
        <f>VLOOKUP($A19,'Authors Contribution'!$D$3:$BN$55,8,0)</f>
        <v>2</v>
      </c>
      <c r="G19" s="32">
        <f t="shared" si="0"/>
        <v>3</v>
      </c>
      <c r="H19" s="307">
        <f>VLOOKUP($A19,'Authors Contribution'!$D$3:$BN$55,7,0)</f>
        <v>0</v>
      </c>
      <c r="I19" s="307">
        <f>VLOOKUP($A19,'Authors Contribution'!$D$3:$BN$55,8,0)</f>
        <v>2</v>
      </c>
    </row>
    <row r="20" spans="1:20" ht="34.5" customHeight="1" thickTop="1" thickBot="1" x14ac:dyDescent="0.55000000000000004">
      <c r="A20" s="26" t="str">
        <f>'Authors Contribution'!D34</f>
        <v xml:space="preserve">Humboldt Universität Berlin </v>
      </c>
      <c r="B20" s="26" t="str">
        <f>'Authors Contribution'!G34</f>
        <v>Humboldt</v>
      </c>
      <c r="C20" s="440" t="s">
        <v>257</v>
      </c>
      <c r="D20" s="2">
        <f>VLOOKUP($A20,'Authors Contribution'!$D$3:$BN$55,6,0)</f>
        <v>1</v>
      </c>
      <c r="E20" s="2">
        <f>VLOOKUP($A20,'Authors Contribution'!$D$3:$BN$55,7,0)</f>
        <v>0</v>
      </c>
      <c r="F20" s="32">
        <f>VLOOKUP($A20,'Authors Contribution'!$D$3:$BN$55,8,0)</f>
        <v>1</v>
      </c>
      <c r="G20" s="32">
        <f t="shared" si="0"/>
        <v>2</v>
      </c>
      <c r="H20" s="307">
        <f>VLOOKUP($A20,'Authors Contribution'!$D$3:$BN$55,7,0)</f>
        <v>0</v>
      </c>
      <c r="I20" s="307">
        <f>VLOOKUP($A20,'Authors Contribution'!$D$3:$BN$55,8,0)</f>
        <v>1</v>
      </c>
    </row>
    <row r="21" spans="1:20" ht="34.5" customHeight="1" thickTop="1" thickBot="1" x14ac:dyDescent="0.55000000000000004">
      <c r="A21" s="26" t="str">
        <f>'Authors Contribution'!D20</f>
        <v xml:space="preserve">University of Kansas </v>
      </c>
      <c r="B21" s="26" t="str">
        <f>'Authors Contribution'!G20</f>
        <v>Kansas</v>
      </c>
      <c r="C21" s="440" t="s">
        <v>259</v>
      </c>
      <c r="D21" s="2">
        <f>VLOOKUP($A21,'Authors Contribution'!$D$3:$BN$55,6,0)</f>
        <v>1</v>
      </c>
      <c r="E21" s="2">
        <f>VLOOKUP($A21,'Authors Contribution'!$D$3:$BN$55,7,0)</f>
        <v>0</v>
      </c>
      <c r="F21" s="32">
        <f>VLOOKUP($A21,'Authors Contribution'!$D$3:$BN$55,8,0)</f>
        <v>0</v>
      </c>
      <c r="G21" s="32">
        <f t="shared" si="0"/>
        <v>1</v>
      </c>
      <c r="H21" s="307">
        <f>VLOOKUP($A21,'Authors Contribution'!$D$3:$BN$55,7,0)</f>
        <v>0</v>
      </c>
      <c r="I21" s="307">
        <f>VLOOKUP($A21,'Authors Contribution'!$D$3:$BN$55,8,0)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Contribution'!G8</f>
        <v>LBNL</v>
      </c>
      <c r="C22" s="440" t="s">
        <v>259</v>
      </c>
      <c r="D22" s="2">
        <f>VLOOKUP($A22,'Authors Contribution'!$D$3:$BN$55,6,0)</f>
        <v>3</v>
      </c>
      <c r="E22" s="2">
        <f>VLOOKUP($A22,'Authors Contribution'!$D$3:$BN$55,7,0)</f>
        <v>2</v>
      </c>
      <c r="F22" s="32">
        <f>VLOOKUP($A22,'Authors Contribution'!$D$3:$BN$55,8,0)</f>
        <v>2</v>
      </c>
      <c r="G22" s="32">
        <f t="shared" si="0"/>
        <v>7</v>
      </c>
      <c r="H22" s="307">
        <f>VLOOKUP($A22,'Authors Contribution'!$D$3:$BN$55,7,0)</f>
        <v>2</v>
      </c>
      <c r="I22" s="307">
        <f>VLOOKUP($A22,'Authors Contribution'!$D$3:$BN$55,8,0)</f>
        <v>2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40" t="s">
        <v>259</v>
      </c>
      <c r="D23" s="2">
        <f>VLOOKUP($A23,'Authors Contribution'!$D$3:$BN$55,6,0)</f>
        <v>1</v>
      </c>
      <c r="E23" s="2">
        <f>VLOOKUP($A23,'Authors Contribution'!$D$3:$BN$55,7,0)</f>
        <v>1</v>
      </c>
      <c r="F23" s="32">
        <f>VLOOKUP($A23,'Authors Contribution'!$D$3:$BN$55,8,0)</f>
        <v>0</v>
      </c>
      <c r="G23" s="32">
        <f t="shared" si="0"/>
        <v>2</v>
      </c>
      <c r="H23" s="307">
        <f>VLOOKUP($A23,'Authors Contribution'!$D$3:$BN$55,7,0)</f>
        <v>1</v>
      </c>
      <c r="I23" s="307">
        <f>VLOOKUP($A23,'Authors Contribution'!$D$3:$BN$55,8,0)</f>
        <v>0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Contribution'!G10</f>
        <v>MIT</v>
      </c>
      <c r="C24" s="440" t="s">
        <v>259</v>
      </c>
      <c r="D24" s="2">
        <f>VLOOKUP($A24,'Authors Contribution'!$D$3:$BN$55,6,0)</f>
        <v>1</v>
      </c>
      <c r="E24" s="2">
        <f>VLOOKUP($A24,'Authors Contribution'!$D$3:$BN$55,7,0)</f>
        <v>1</v>
      </c>
      <c r="F24" s="32">
        <f>VLOOKUP($A24,'Authors Contribution'!$D$3:$BN$55,8,0)</f>
        <v>4</v>
      </c>
      <c r="G24" s="32">
        <f t="shared" ref="G24" si="2">D24+E24+F24</f>
        <v>6</v>
      </c>
      <c r="H24" s="307">
        <f>VLOOKUP($A24,'Authors Contribution'!$D$3:$BN$55,7,0)</f>
        <v>1</v>
      </c>
      <c r="I24" s="307">
        <f>VLOOKUP($A24,'Authors Contribution'!$D$3:$BN$55,8,0)</f>
        <v>4</v>
      </c>
      <c r="K24" s="462" t="s">
        <v>108</v>
      </c>
      <c r="L24" s="463"/>
      <c r="M24" s="463"/>
      <c r="N24" s="463"/>
      <c r="O24" s="464"/>
      <c r="P24" s="508" t="s">
        <v>20</v>
      </c>
      <c r="Q24" s="509"/>
      <c r="R24" s="509"/>
      <c r="S24" s="509"/>
      <c r="T24" s="509"/>
    </row>
    <row r="25" spans="1:20" ht="34.5" customHeight="1" thickTop="1" thickBot="1" x14ac:dyDescent="0.55000000000000004">
      <c r="A25" s="26" t="str">
        <f>'Authors Contribution'!D11</f>
        <v>Michigan State University*</v>
      </c>
      <c r="B25" s="26" t="str">
        <f>'Authors Contribution'!G11</f>
        <v>MSU</v>
      </c>
      <c r="C25" s="440" t="s">
        <v>259</v>
      </c>
      <c r="D25" s="2">
        <f>VLOOKUP($A25,'Authors Contribution'!$D$3:$BN$55,6,0)</f>
        <v>2</v>
      </c>
      <c r="E25" s="2">
        <f>VLOOKUP($A25,'Authors Contribution'!$D$3:$BN$55,7,0)</f>
        <v>0</v>
      </c>
      <c r="F25" s="32">
        <f>VLOOKUP($A25,'Authors Contribution'!$D$3:$BN$55,8,0)</f>
        <v>2</v>
      </c>
      <c r="G25" s="32">
        <f t="shared" si="0"/>
        <v>4</v>
      </c>
      <c r="H25" s="307">
        <f>VLOOKUP($A25,'Authors Contribution'!$D$3:$BN$55,7,0)</f>
        <v>0</v>
      </c>
      <c r="I25" s="307">
        <f>VLOOKUP($A25,'Authors Contribution'!$D$3:$BN$55,8,0)</f>
        <v>2</v>
      </c>
      <c r="K25" s="505" t="str">
        <f>'Authors Contribution'!D1</f>
        <v>v 23.1, March 21, 2018</v>
      </c>
      <c r="L25" s="506"/>
      <c r="M25" s="506"/>
      <c r="N25" s="506"/>
      <c r="O25" s="507"/>
      <c r="P25" s="310" t="s">
        <v>112</v>
      </c>
      <c r="Q25" s="315" t="s">
        <v>5</v>
      </c>
      <c r="R25" s="316" t="s">
        <v>109</v>
      </c>
      <c r="S25" s="317" t="s">
        <v>251</v>
      </c>
      <c r="T25" s="318" t="s">
        <v>2</v>
      </c>
    </row>
    <row r="26" spans="1:20" ht="34.5" customHeight="1" thickTop="1" thickBot="1" x14ac:dyDescent="0.55000000000000004">
      <c r="A26" s="26" t="str">
        <f>'Authors Contribution'!D36</f>
        <v xml:space="preserve">Technische Universität München </v>
      </c>
      <c r="B26" s="26" t="str">
        <f>'Authors Contribution'!G36</f>
        <v>Munich</v>
      </c>
      <c r="C26" s="440" t="s">
        <v>257</v>
      </c>
      <c r="D26" s="2">
        <f>VLOOKUP($A26,'Authors Contribution'!$D$3:$BN$55,6,0)</f>
        <v>1</v>
      </c>
      <c r="E26" s="2">
        <f>VLOOKUP($A26,'Authors Contribution'!$D$3:$BN$55,7,0)</f>
        <v>0</v>
      </c>
      <c r="F26" s="32">
        <f>VLOOKUP($A26,'Authors Contribution'!$D$3:$BN$55,8,0)</f>
        <v>4</v>
      </c>
      <c r="G26" s="32">
        <f>D26+E26+F26</f>
        <v>5</v>
      </c>
      <c r="H26" s="307">
        <f>VLOOKUP($A26,'Authors Contribution'!$D$3:$BN$55,7,0)</f>
        <v>0</v>
      </c>
      <c r="I26" s="307">
        <f>VLOOKUP($A26,'Authors Contribution'!$D$3:$BN$55,8,0)</f>
        <v>4</v>
      </c>
      <c r="K26" s="510" t="s">
        <v>85</v>
      </c>
      <c r="L26" s="511"/>
      <c r="M26" s="511"/>
      <c r="N26" s="511"/>
      <c r="O26" s="512"/>
      <c r="P26" s="311">
        <f>'Authors Contribution'!H27</f>
        <v>69</v>
      </c>
      <c r="Q26" s="313">
        <f>'Authors Contribution'!I27</f>
        <v>41</v>
      </c>
      <c r="R26" s="309">
        <f>'Authors Contribution'!J27</f>
        <v>28</v>
      </c>
      <c r="S26" s="314">
        <f>'Authors Contribution'!K27</f>
        <v>41</v>
      </c>
      <c r="T26" s="312">
        <f>SUM(Q26:S26)</f>
        <v>110</v>
      </c>
    </row>
    <row r="27" spans="1:20" ht="34.5" customHeight="1" thickTop="1" thickBot="1" x14ac:dyDescent="0.55000000000000004">
      <c r="A27" s="26" t="str">
        <f>'Authors Contribution'!D32</f>
        <v xml:space="preserve">University of Münster </v>
      </c>
      <c r="B27" s="26" t="str">
        <f>'Authors Contribution'!G32</f>
        <v>Münster</v>
      </c>
      <c r="C27" s="440" t="s">
        <v>257</v>
      </c>
      <c r="D27" s="2">
        <f>VLOOKUP($A27,'Authors Contribution'!$D$3:$BN$55,6,0)</f>
        <v>1</v>
      </c>
      <c r="E27" s="2">
        <f>VLOOKUP($A27,'Authors Contribution'!$D$3:$BN$55,7,0)</f>
        <v>1</v>
      </c>
      <c r="F27" s="32">
        <f>VLOOKUP($A27,'Authors Contribution'!$D$3:$BN$55,8,0)</f>
        <v>1</v>
      </c>
      <c r="G27" s="32">
        <f t="shared" ref="G27" si="3">D27+E27+F27</f>
        <v>3</v>
      </c>
      <c r="H27" s="307">
        <f>VLOOKUP($A27,'Authors Contribution'!$D$3:$BN$55,7,0)</f>
        <v>1</v>
      </c>
      <c r="I27" s="307">
        <f>VLOOKUP($A27,'Authors Contribution'!$D$3:$BN$55,8,0)</f>
        <v>1</v>
      </c>
      <c r="K27" s="499" t="s">
        <v>70</v>
      </c>
      <c r="L27" s="500"/>
      <c r="M27" s="500"/>
      <c r="N27" s="500"/>
      <c r="O27" s="501"/>
      <c r="P27" s="324">
        <f>'Authors Contribution'!H52</f>
        <v>69</v>
      </c>
      <c r="Q27" s="325">
        <f>'Authors Contribution'!I52</f>
        <v>41</v>
      </c>
      <c r="R27" s="326">
        <f>'Authors Contribution'!J52</f>
        <v>28</v>
      </c>
      <c r="S27" s="327">
        <f>'Authors Contribution'!K52</f>
        <v>72</v>
      </c>
      <c r="T27" s="328">
        <f>SUM(Q27:S27)</f>
        <v>141</v>
      </c>
    </row>
    <row r="28" spans="1:20" ht="34.5" customHeight="1" thickTop="1" thickBot="1" x14ac:dyDescent="0.55000000000000004">
      <c r="A28" s="26" t="str">
        <f>'Authors Contribution'!D31</f>
        <v xml:space="preserve">Universität Mainz </v>
      </c>
      <c r="B28" s="26" t="str">
        <f>'Authors Contribution'!G31</f>
        <v>Mainz</v>
      </c>
      <c r="C28" s="440" t="s">
        <v>257</v>
      </c>
      <c r="D28" s="2">
        <f>VLOOKUP($A28,'Authors Contribution'!$D$3:$BN$55,6,0)</f>
        <v>2</v>
      </c>
      <c r="E28" s="2">
        <f>VLOOKUP($A28,'Authors Contribution'!$D$3:$BN$55,7,0)</f>
        <v>1</v>
      </c>
      <c r="F28" s="32">
        <f>VLOOKUP($A28,'Authors Contribution'!$D$3:$BN$55,8,0)</f>
        <v>5</v>
      </c>
      <c r="G28" s="32">
        <f t="shared" si="0"/>
        <v>8</v>
      </c>
      <c r="H28" s="307">
        <f>VLOOKUP($A28,'Authors Contribution'!$D$3:$BN$55,7,0)</f>
        <v>1</v>
      </c>
      <c r="I28" s="307">
        <f>VLOOKUP($A28,'Authors Contribution'!$D$3:$BN$55,8,0)</f>
        <v>5</v>
      </c>
      <c r="K28" s="515" t="s">
        <v>71</v>
      </c>
      <c r="L28" s="516"/>
      <c r="M28" s="516"/>
      <c r="N28" s="516"/>
      <c r="O28" s="517"/>
      <c r="P28" s="319">
        <f>'Authors Contribution'!H53</f>
        <v>138</v>
      </c>
      <c r="Q28" s="320">
        <f>'Authors Contribution'!I53</f>
        <v>82</v>
      </c>
      <c r="R28" s="321">
        <f>'Authors Contribution'!J53</f>
        <v>56</v>
      </c>
      <c r="S28" s="322">
        <f>'Authors Contribution'!K53</f>
        <v>113</v>
      </c>
      <c r="T28" s="323">
        <f>SUM(Q28:S28)</f>
        <v>251</v>
      </c>
    </row>
    <row r="29" spans="1:20" ht="33.75" customHeight="1" thickTop="1" thickBot="1" x14ac:dyDescent="0.55000000000000004">
      <c r="A29" s="26" t="str">
        <f>'Authors Contribution'!D21</f>
        <v>University of Maryland*</v>
      </c>
      <c r="B29" s="26" t="str">
        <f>'Authors Contribution'!G21</f>
        <v>Maryland</v>
      </c>
      <c r="C29" s="440" t="s">
        <v>259</v>
      </c>
      <c r="D29" s="2">
        <f>VLOOKUP($A29,'Authors Contribution'!$D$3:$BN$55,6,0)</f>
        <v>3</v>
      </c>
      <c r="E29" s="2">
        <f>VLOOKUP($A29,'Authors Contribution'!$D$3:$BN$55,7,0)</f>
        <v>2</v>
      </c>
      <c r="F29" s="32">
        <f>VLOOKUP($A29,'Authors Contribution'!$D$3:$BN$55,8,0)</f>
        <v>3</v>
      </c>
      <c r="G29" s="32">
        <f t="shared" ref="G29" si="4">D29+E29+F29</f>
        <v>8</v>
      </c>
      <c r="H29" s="307">
        <f>VLOOKUP($A29,'Authors Contribution'!$D$3:$BN$55,7,0)</f>
        <v>2</v>
      </c>
      <c r="I29" s="307">
        <f>VLOOKUP($A29,'Authors Contribution'!$D$3:$BN$55,8,0)</f>
        <v>3</v>
      </c>
      <c r="P29" s="308" t="s">
        <v>219</v>
      </c>
      <c r="Q29" s="308" t="s">
        <v>215</v>
      </c>
      <c r="R29" s="308" t="s">
        <v>216</v>
      </c>
      <c r="S29" s="308" t="s">
        <v>217</v>
      </c>
      <c r="T29" s="308" t="s">
        <v>218</v>
      </c>
    </row>
    <row r="30" spans="1:20" ht="34.5" customHeight="1" thickTop="1" thickBot="1" x14ac:dyDescent="0.55000000000000004">
      <c r="A30" s="436" t="str">
        <f>'Authors Contribution'!D49</f>
        <v xml:space="preserve">Niels Bohr Institute </v>
      </c>
      <c r="B30" s="436" t="str">
        <f>'Authors Contribution'!G49</f>
        <v>NBI</v>
      </c>
      <c r="C30" s="445" t="s">
        <v>264</v>
      </c>
      <c r="D30" s="2">
        <f>VLOOKUP($A30,'Authors Contribution'!$D$3:$BN$55,6,0)</f>
        <v>2</v>
      </c>
      <c r="E30" s="2">
        <f>VLOOKUP($A30,'Authors Contribution'!$D$3:$BN$55,7,0)</f>
        <v>2</v>
      </c>
      <c r="F30" s="32">
        <f>VLOOKUP($A30,'Authors Contribution'!$D$3:$BN$55,8,0)</f>
        <v>2</v>
      </c>
      <c r="G30" s="446">
        <f>D30+E30+F30</f>
        <v>6</v>
      </c>
      <c r="H30" s="307">
        <f>VLOOKUP($A30,'Authors Contribution'!$D$3:$BN$55,7,0)</f>
        <v>2</v>
      </c>
      <c r="I30" s="307">
        <f>VLOOKUP($A30,'Authors Contribution'!$D$3:$BN$55,8,0)</f>
        <v>2</v>
      </c>
    </row>
    <row r="31" spans="1:20" ht="34.5" customHeight="1" thickTop="1" thickBot="1" x14ac:dyDescent="0.55000000000000004">
      <c r="A31" s="26" t="str">
        <f>'Authors Contribution'!D12</f>
        <v xml:space="preserve">Ohio State University </v>
      </c>
      <c r="B31" s="26" t="str">
        <f>'Authors Contribution'!G12</f>
        <v>Ohio</v>
      </c>
      <c r="C31" s="440" t="s">
        <v>259</v>
      </c>
      <c r="D31" s="2">
        <f>VLOOKUP($A31,'Authors Contribution'!$D$3:$BN$55,6,0)</f>
        <v>1</v>
      </c>
      <c r="E31" s="2">
        <f>VLOOKUP($A31,'Authors Contribution'!$D$3:$BN$55,7,0)</f>
        <v>1</v>
      </c>
      <c r="F31" s="32">
        <f>VLOOKUP($A31,'Authors Contribution'!$D$3:$BN$55,8,0)</f>
        <v>0</v>
      </c>
      <c r="G31" s="32">
        <f>D31+E31+F31</f>
        <v>2</v>
      </c>
      <c r="H31" s="307">
        <f>VLOOKUP($A31,'Authors Contribution'!$D$3:$BN$55,7,0)</f>
        <v>1</v>
      </c>
      <c r="I31" s="307">
        <f>VLOOKUP($A31,'Authors Contribution'!$D$3:$BN$55,8,0)</f>
        <v>0</v>
      </c>
    </row>
    <row r="32" spans="1:20" ht="42" customHeight="1" thickTop="1" thickBot="1" x14ac:dyDescent="0.55000000000000004">
      <c r="A32" s="26" t="str">
        <f>'Authors Contribution'!D43</f>
        <v xml:space="preserve">University of Oxford </v>
      </c>
      <c r="B32" s="26" t="str">
        <f>'Authors Contribution'!G43</f>
        <v>Oxford</v>
      </c>
      <c r="C32" s="440" t="s">
        <v>265</v>
      </c>
      <c r="D32" s="2">
        <f>VLOOKUP($A32,'Authors Contribution'!$D$3:$BN$55,6,0)</f>
        <v>1</v>
      </c>
      <c r="E32" s="2">
        <f>VLOOKUP($A32,'Authors Contribution'!$D$3:$BN$55,7,0)</f>
        <v>0</v>
      </c>
      <c r="F32" s="32">
        <f>VLOOKUP($A32,'Authors Contribution'!$D$3:$BN$55,8,0)</f>
        <v>0</v>
      </c>
      <c r="G32" s="32">
        <f>D32+E32+F32</f>
        <v>1</v>
      </c>
      <c r="H32" s="307">
        <f>VLOOKUP($A32,'Authors Contribution'!$D$3:$BN$55,7,0)</f>
        <v>0</v>
      </c>
      <c r="I32" s="307">
        <f>VLOOKUP($A32,'Authors Contribution'!$D$3:$BN$55,8,0)</f>
        <v>0</v>
      </c>
    </row>
    <row r="33" spans="1:32" ht="34.5" customHeight="1" thickTop="1" thickBot="1" x14ac:dyDescent="0.55000000000000004">
      <c r="A33" s="26" t="str">
        <f>'Authors Contribution'!D13</f>
        <v>Pennsylvania State University*</v>
      </c>
      <c r="B33" s="26" t="str">
        <f>'Authors Contribution'!G13</f>
        <v>Penn State</v>
      </c>
      <c r="C33" s="440" t="s">
        <v>259</v>
      </c>
      <c r="D33" s="2">
        <f>VLOOKUP($A33,'Authors Contribution'!$D$3:$BN$55,6,0)</f>
        <v>1</v>
      </c>
      <c r="E33" s="2">
        <f>VLOOKUP($A33,'Authors Contribution'!$D$3:$BN$55,7,0)</f>
        <v>4</v>
      </c>
      <c r="F33" s="32">
        <f>VLOOKUP($A33,'Authors Contribution'!$D$3:$BN$55,8,0)</f>
        <v>3</v>
      </c>
      <c r="G33" s="32">
        <f t="shared" ref="G33:G34" si="5">D33+E33+F33</f>
        <v>8</v>
      </c>
      <c r="H33" s="307">
        <f>VLOOKUP($A33,'Authors Contribution'!$D$3:$BN$55,7,0)</f>
        <v>4</v>
      </c>
      <c r="I33" s="307">
        <f>VLOOKUP($A33,'Authors Contribution'!$D$3:$BN$55,8,0)</f>
        <v>3</v>
      </c>
    </row>
    <row r="34" spans="1:32" ht="34.5" customHeight="1" thickTop="1" thickBot="1" x14ac:dyDescent="0.55000000000000004">
      <c r="A34" s="26" t="str">
        <f>'Authors Contribution'!D22</f>
        <v xml:space="preserve">University of Rochester </v>
      </c>
      <c r="B34" s="26" t="str">
        <f>'Authors Contribution'!G22</f>
        <v>Rochester</v>
      </c>
      <c r="C34" s="440" t="s">
        <v>259</v>
      </c>
      <c r="D34" s="2">
        <f>VLOOKUP($A34,'Authors Contribution'!$D$3:$BN$55,6,0)</f>
        <v>1</v>
      </c>
      <c r="E34" s="2">
        <f>VLOOKUP($A34,'Authors Contribution'!$D$3:$BN$55,7,0)</f>
        <v>0</v>
      </c>
      <c r="F34" s="32">
        <f>VLOOKUP($A34,'Authors Contribution'!$D$3:$BN$55,8,0)</f>
        <v>1</v>
      </c>
      <c r="G34" s="32">
        <f t="shared" si="5"/>
        <v>2</v>
      </c>
      <c r="H34" s="307">
        <f>VLOOKUP($A34,'Authors Contribution'!$D$3:$BN$55,7,0)</f>
        <v>0</v>
      </c>
      <c r="I34" s="307">
        <f>VLOOKUP($A34,'Authors Contribution'!$D$3:$BN$55,8,0)</f>
        <v>1</v>
      </c>
    </row>
    <row r="35" spans="1:32" ht="34.5" customHeight="1" thickTop="1" thickBot="1" x14ac:dyDescent="0.55000000000000004">
      <c r="A35" s="26" t="str">
        <f>'Authors Contribution'!D14</f>
        <v>South Dakota School of Mines &amp; Technology*</v>
      </c>
      <c r="B35" s="26" t="str">
        <f>'Authors Contribution'!G14</f>
        <v>SDSMT</v>
      </c>
      <c r="C35" s="440" t="s">
        <v>259</v>
      </c>
      <c r="D35" s="2">
        <f>VLOOKUP($A35,'Authors Contribution'!$D$3:$BN$55,6,0)</f>
        <v>1</v>
      </c>
      <c r="E35" s="2">
        <f>VLOOKUP($A35,'Authors Contribution'!$D$3:$BN$55,7,0)</f>
        <v>0</v>
      </c>
      <c r="F35" s="32">
        <f>VLOOKUP($A35,'Authors Contribution'!$D$3:$BN$55,8,0)</f>
        <v>1</v>
      </c>
      <c r="G35" s="32">
        <f t="shared" ref="G35" si="6">D35+E35+F35</f>
        <v>2</v>
      </c>
      <c r="H35" s="307">
        <f>VLOOKUP($A35,'Authors Contribution'!$D$3:$BN$55,7,0)</f>
        <v>0</v>
      </c>
      <c r="I35" s="307">
        <f>VLOOKUP($A35,'Authors Contribution'!$D$3:$BN$55,8,0)</f>
        <v>1</v>
      </c>
    </row>
    <row r="36" spans="1:32" ht="44.25" customHeight="1" thickTop="1" thickBot="1" x14ac:dyDescent="0.55000000000000004">
      <c r="A36" s="26" t="str">
        <f>'Authors Contribution'!D50</f>
        <v xml:space="preserve">Sungkyunkwan University </v>
      </c>
      <c r="B36" s="26" t="str">
        <f>'Authors Contribution'!G50</f>
        <v>SKKU</v>
      </c>
      <c r="C36" s="440" t="s">
        <v>266</v>
      </c>
      <c r="D36" s="2">
        <f>VLOOKUP($A36,'Authors Contribution'!$D$3:$BN$55,6,0)</f>
        <v>1</v>
      </c>
      <c r="E36" s="2">
        <f>VLOOKUP($A36,'Authors Contribution'!$D$3:$BN$55,7,0)</f>
        <v>1</v>
      </c>
      <c r="F36" s="32">
        <f>VLOOKUP($A36,'Authors Contribution'!$D$3:$BN$55,8,0)</f>
        <v>5</v>
      </c>
      <c r="G36" s="32">
        <f>D36+E36+F36</f>
        <v>7</v>
      </c>
      <c r="H36" s="307">
        <f>VLOOKUP($A36,'Authors Contribution'!$D$3:$BN$55,7,0)</f>
        <v>1</v>
      </c>
      <c r="I36" s="307">
        <f>VLOOKUP($A36,'Authors Contribution'!$D$3:$BN$55,8,0)</f>
        <v>5</v>
      </c>
    </row>
    <row r="37" spans="1:32" ht="33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Contribution'!G15</f>
        <v>Southern</v>
      </c>
      <c r="C37" s="440" t="s">
        <v>259</v>
      </c>
      <c r="D37" s="2">
        <f>VLOOKUP($A37,'Authors Contribution'!$D$3:$BN$55,6,0)</f>
        <v>2</v>
      </c>
      <c r="E37" s="2">
        <f>VLOOKUP($A37,'Authors Contribution'!$D$3:$BN$55,7,0)</f>
        <v>1</v>
      </c>
      <c r="F37" s="32">
        <f>VLOOKUP($A37,'Authors Contribution'!$D$3:$BN$55,8,0)</f>
        <v>0</v>
      </c>
      <c r="G37" s="32">
        <f t="shared" ref="G37" si="7">D37+E37+F37</f>
        <v>3</v>
      </c>
      <c r="H37" s="307">
        <f>VLOOKUP($A37,'Authors Contribution'!$D$3:$BN$55,7,0)</f>
        <v>1</v>
      </c>
      <c r="I37" s="307">
        <f>VLOOKUP($A37,'Authors Contribution'!$D$3:$BN$55,8,0)</f>
        <v>0</v>
      </c>
    </row>
    <row r="38" spans="1:32" ht="44.25" customHeight="1" thickTop="1" thickBot="1" x14ac:dyDescent="0.55000000000000004">
      <c r="A38" s="26" t="str">
        <f>'Authors Contribution'!D51</f>
        <v xml:space="preserve">SNOLAB / Queen's University </v>
      </c>
      <c r="B38" s="26" t="str">
        <f>'Authors Contribution'!G51</f>
        <v>SNOLAB</v>
      </c>
      <c r="C38" s="440" t="s">
        <v>260</v>
      </c>
      <c r="D38" s="2">
        <f>VLOOKUP($A38,'Authors Contribution'!$D$3:$BN$55,6,0)</f>
        <v>1</v>
      </c>
      <c r="E38" s="2">
        <f>VLOOKUP($A38,'Authors Contribution'!$D$3:$BN$55,7,0)</f>
        <v>0</v>
      </c>
      <c r="F38" s="32">
        <f>VLOOKUP($A38,'Authors Contribution'!$D$3:$BN$55,8,0)</f>
        <v>0</v>
      </c>
      <c r="G38" s="32">
        <f>D38+E38+F38</f>
        <v>1</v>
      </c>
      <c r="H38" s="307">
        <f>VLOOKUP($A38,'Authors Contribution'!$D$3:$BN$55,7,0)</f>
        <v>0</v>
      </c>
      <c r="I38" s="307">
        <f>VLOOKUP($A38,'Authors Contribution'!$D$3:$BN$55,8,0)</f>
        <v>0</v>
      </c>
    </row>
    <row r="39" spans="1:32" ht="44.25" customHeight="1" thickTop="1" thickBot="1" x14ac:dyDescent="0.55000000000000004">
      <c r="A39" s="26" t="str">
        <f>'Authors Contribution'!D40</f>
        <v xml:space="preserve">Stockholm University </v>
      </c>
      <c r="B39" s="26" t="str">
        <f>'Authors Contribution'!G40</f>
        <v>Stockholm</v>
      </c>
      <c r="C39" s="440" t="s">
        <v>267</v>
      </c>
      <c r="D39" s="2">
        <f>VLOOKUP($A39,'Authors Contribution'!$D$3:$BN$55,6,0)</f>
        <v>3</v>
      </c>
      <c r="E39" s="2">
        <f>VLOOKUP($A39,'Authors Contribution'!$D$3:$BN$55,7,0)</f>
        <v>1</v>
      </c>
      <c r="F39" s="32">
        <f>VLOOKUP($A39,'Authors Contribution'!$D$3:$BN$55,8,0)</f>
        <v>2</v>
      </c>
      <c r="G39" s="32">
        <f>D39+E39+F39</f>
        <v>6</v>
      </c>
      <c r="H39" s="307">
        <f>VLOOKUP($A39,'Authors Contribution'!$D$3:$BN$55,7,0)</f>
        <v>1</v>
      </c>
      <c r="I39" s="307">
        <f>VLOOKUP($A39,'Authors Contribution'!$D$3:$BN$55,8,0)</f>
        <v>2</v>
      </c>
    </row>
    <row r="40" spans="1:32" ht="34.5" customHeight="1" thickTop="1" thickBot="1" x14ac:dyDescent="0.55000000000000004">
      <c r="A40" s="26" t="str">
        <f>'Authors Contribution'!D16</f>
        <v xml:space="preserve">Stony Brook University </v>
      </c>
      <c r="B40" s="26" t="str">
        <f>'Authors Contribution'!G16</f>
        <v>Stony Brook</v>
      </c>
      <c r="C40" s="440" t="s">
        <v>259</v>
      </c>
      <c r="D40" s="2">
        <f>VLOOKUP($A40,'Authors Contribution'!$D$3:$BN$55,6,0)</f>
        <v>1</v>
      </c>
      <c r="E40" s="2">
        <f>VLOOKUP($A40,'Authors Contribution'!$D$3:$BN$55,7,0)</f>
        <v>0</v>
      </c>
      <c r="F40" s="32">
        <f>VLOOKUP($A40,'Authors Contribution'!$D$3:$BN$55,8,0)</f>
        <v>2</v>
      </c>
      <c r="G40" s="32">
        <f>D40+E40+F40</f>
        <v>3</v>
      </c>
      <c r="H40" s="307">
        <f>VLOOKUP($A40,'Authors Contribution'!$D$3:$BN$55,7,0)</f>
        <v>0</v>
      </c>
      <c r="I40" s="307">
        <f>VLOOKUP($A40,'Authors Contribution'!$D$3:$BN$55,8,0)</f>
        <v>2</v>
      </c>
    </row>
    <row r="41" spans="1:32" ht="33" customHeight="1" thickTop="1" thickBot="1" x14ac:dyDescent="0.55000000000000004">
      <c r="A41" s="26" t="str">
        <f>'Authors Contribution'!D23</f>
        <v>University of Texas at Arlington</v>
      </c>
      <c r="B41" s="26" t="str">
        <f>'Authors Contribution'!G23</f>
        <v>Texas</v>
      </c>
      <c r="C41" s="440" t="s">
        <v>259</v>
      </c>
      <c r="D41" s="2">
        <f>VLOOKUP($A41,'Authors Contribution'!$D$3:$BN$55,6,0)</f>
        <v>1</v>
      </c>
      <c r="E41" s="2">
        <f>VLOOKUP($A41,'Authors Contribution'!$D$3:$BN$55,7,0)</f>
        <v>0</v>
      </c>
      <c r="F41" s="32">
        <f>VLOOKUP($A41,'Authors Contribution'!$D$3:$BN$55,8,0)</f>
        <v>1</v>
      </c>
      <c r="G41" s="32">
        <f t="shared" ref="G41" si="8">D41+E41+F41</f>
        <v>2</v>
      </c>
      <c r="H41" s="307">
        <f>VLOOKUP($A41,'Authors Contribution'!$D$3:$BN$55,7,0)</f>
        <v>0</v>
      </c>
      <c r="I41" s="307">
        <f>VLOOKUP($A41,'Authors Contribution'!$D$3:$BN$55,8,0)</f>
        <v>1</v>
      </c>
      <c r="K41" s="456"/>
      <c r="L41" s="456"/>
      <c r="M41" s="456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</row>
    <row r="42" spans="1:32" ht="33" customHeight="1" thickTop="1" thickBot="1" x14ac:dyDescent="0.55000000000000004">
      <c r="A42" s="26" t="str">
        <f>'Authors Contribution'!D17</f>
        <v>University of California, Berkeley</v>
      </c>
      <c r="B42" s="26" t="str">
        <f>'Authors Contribution'!G17</f>
        <v>UC-Berkeley</v>
      </c>
      <c r="C42" s="440" t="s">
        <v>259</v>
      </c>
      <c r="D42" s="2">
        <f>VLOOKUP($A42,'Authors Contribution'!$D$3:$BN$55,6,0)</f>
        <v>1</v>
      </c>
      <c r="E42" s="2">
        <f>VLOOKUP($A42,'Authors Contribution'!$D$3:$BN$55,7,0)</f>
        <v>0</v>
      </c>
      <c r="F42" s="32">
        <f>VLOOKUP($A42,'Authors Contribution'!$D$3:$BN$55,8,0)</f>
        <v>0</v>
      </c>
      <c r="G42" s="32">
        <f t="shared" ref="G42" si="9">D42+E42+F42</f>
        <v>1</v>
      </c>
      <c r="H42" s="307">
        <f>VLOOKUP($A42,'Authors Contribution'!$D$3:$BN$55,7,0)</f>
        <v>0</v>
      </c>
      <c r="I42" s="307">
        <f>VLOOKUP($A42,'Authors Contribution'!$D$3:$BN$55,8,0)</f>
        <v>0</v>
      </c>
    </row>
    <row r="43" spans="1:32" ht="33" customHeight="1" thickTop="1" thickBot="1" x14ac:dyDescent="0.55000000000000004">
      <c r="A43" s="26" t="str">
        <f>'Authors Contribution'!D18</f>
        <v xml:space="preserve">University of California, Irvine </v>
      </c>
      <c r="B43" s="26" t="str">
        <f>'Authors Contribution'!G18</f>
        <v>UC-Irvine</v>
      </c>
      <c r="C43" s="440" t="s">
        <v>259</v>
      </c>
      <c r="D43" s="2">
        <f>VLOOKUP($A43,'Authors Contribution'!$D$3:$BN$55,6,0)</f>
        <v>1</v>
      </c>
      <c r="E43" s="2">
        <f>VLOOKUP($A43,'Authors Contribution'!$D$3:$BN$55,7,0)</f>
        <v>0</v>
      </c>
      <c r="F43" s="32">
        <f>VLOOKUP($A43,'Authors Contribution'!$D$3:$BN$55,8,0)</f>
        <v>1</v>
      </c>
      <c r="G43" s="32">
        <f>D43+E43+F43</f>
        <v>2</v>
      </c>
      <c r="H43" s="307">
        <f>VLOOKUP($A43,'Authors Contribution'!$D$3:$BN$55,7,0)</f>
        <v>0</v>
      </c>
      <c r="I43" s="307">
        <f>VLOOKUP($A43,'Authors Contribution'!$D$3:$BN$55,8,0)</f>
        <v>1</v>
      </c>
      <c r="K43" s="502"/>
      <c r="L43" s="503"/>
      <c r="M43" s="503"/>
      <c r="N43" s="503"/>
      <c r="O43" s="504"/>
      <c r="P43" s="513"/>
      <c r="Q43" s="514"/>
      <c r="R43" s="514"/>
      <c r="S43" s="514"/>
      <c r="T43" s="514"/>
    </row>
    <row r="44" spans="1:32" ht="33" customHeight="1" thickTop="1" thickBot="1" x14ac:dyDescent="0.55000000000000004">
      <c r="A44" s="26" t="str">
        <f>'Authors Contribution'!D41</f>
        <v xml:space="preserve">Uppsala University </v>
      </c>
      <c r="B44" s="26" t="str">
        <f>'Authors Contribution'!G41</f>
        <v>Uppsala</v>
      </c>
      <c r="C44" s="440" t="s">
        <v>267</v>
      </c>
      <c r="D44" s="2">
        <f>VLOOKUP($A44,'Authors Contribution'!$D$3:$BN$55,6,0)</f>
        <v>3</v>
      </c>
      <c r="E44" s="2">
        <f>VLOOKUP($A44,'Authors Contribution'!$D$3:$BN$55,7,0)</f>
        <v>0</v>
      </c>
      <c r="F44" s="32">
        <f>VLOOKUP($A44,'Authors Contribution'!$D$3:$BN$55,8,0)</f>
        <v>2</v>
      </c>
      <c r="G44" s="32">
        <f>D44+E44+F44</f>
        <v>5</v>
      </c>
      <c r="H44" s="307">
        <f>VLOOKUP($A44,'Authors Contribution'!$D$3:$BN$55,7,0)</f>
        <v>0</v>
      </c>
      <c r="I44" s="307">
        <f>VLOOKUP($A44,'Authors Contribution'!$D$3:$BN$55,8,0)</f>
        <v>2</v>
      </c>
      <c r="K44" s="502" t="s">
        <v>108</v>
      </c>
      <c r="L44" s="503"/>
      <c r="M44" s="503"/>
      <c r="N44" s="503"/>
      <c r="O44" s="504"/>
      <c r="P44" s="513" t="s">
        <v>20</v>
      </c>
      <c r="Q44" s="514"/>
      <c r="R44" s="514"/>
      <c r="S44" s="514"/>
      <c r="T44" s="514"/>
    </row>
    <row r="45" spans="1:32" ht="33" customHeight="1" thickTop="1" thickBot="1" x14ac:dyDescent="0.55000000000000004">
      <c r="A45" s="26" t="str">
        <f>'Authors Contribution'!D37</f>
        <v xml:space="preserve">Universite Libre de Bruxelles </v>
      </c>
      <c r="B45" s="26" t="str">
        <f>'Authors Contribution'!G37</f>
        <v>ULB</v>
      </c>
      <c r="C45" s="445" t="s">
        <v>263</v>
      </c>
      <c r="D45" s="2">
        <f>VLOOKUP($A45,'Authors Contribution'!$D$3:$BN$55,6,0)</f>
        <v>1</v>
      </c>
      <c r="E45" s="2">
        <f>VLOOKUP($A45,'Authors Contribution'!$D$3:$BN$55,7,0)</f>
        <v>1</v>
      </c>
      <c r="F45" s="32">
        <f>VLOOKUP($A45,'Authors Contribution'!$D$3:$BN$55,8,0)</f>
        <v>2</v>
      </c>
      <c r="G45" s="32">
        <f t="shared" ref="G45" si="10">D45+E45+F45</f>
        <v>4</v>
      </c>
      <c r="H45" s="307">
        <f>VLOOKUP($A45,'Authors Contribution'!$D$3:$BN$55,7,0)</f>
        <v>1</v>
      </c>
      <c r="I45" s="307">
        <f>VLOOKUP($A45,'Authors Contribution'!$D$3:$BN$55,8,0)</f>
        <v>2</v>
      </c>
      <c r="K45" s="186"/>
    </row>
    <row r="46" spans="1:32" ht="33" customHeight="1" thickTop="1" thickBot="1" x14ac:dyDescent="0.55000000000000004">
      <c r="A46" s="26" t="str">
        <f>'Authors Contribution'!D25</f>
        <v xml:space="preserve">University of Wisconsin, Madison </v>
      </c>
      <c r="B46" s="26" t="str">
        <f>'Authors Contribution'!G25</f>
        <v>UW-Madison</v>
      </c>
      <c r="C46" s="440" t="s">
        <v>259</v>
      </c>
      <c r="D46" s="2">
        <f>VLOOKUP($A46,'Authors Contribution'!$D$3:$BN$55,6,0)</f>
        <v>6</v>
      </c>
      <c r="E46" s="2">
        <f>VLOOKUP($A46,'Authors Contribution'!$D$3:$BN$55,7,0)</f>
        <v>12</v>
      </c>
      <c r="F46" s="32">
        <f>VLOOKUP($A46,'Authors Contribution'!$D$3:$BN$55,8,0)</f>
        <v>14</v>
      </c>
      <c r="G46" s="32">
        <f>D46+E46+F46</f>
        <v>32</v>
      </c>
      <c r="H46" s="307">
        <f>VLOOKUP($A46,'Authors Contribution'!$D$3:$BN$55,7,0)</f>
        <v>12</v>
      </c>
      <c r="I46" s="307">
        <f>VLOOKUP($A46,'Authors Contribution'!$D$3:$BN$55,8,0)</f>
        <v>14</v>
      </c>
      <c r="J46" s="427"/>
      <c r="K46" s="466"/>
      <c r="L46" s="466"/>
      <c r="M46" s="466"/>
      <c r="N46" s="466"/>
      <c r="O46" s="466"/>
      <c r="P46" s="467"/>
      <c r="Q46" s="466"/>
      <c r="R46" s="467"/>
      <c r="S46" s="467"/>
      <c r="T46" s="467"/>
      <c r="U46" s="467"/>
      <c r="V46" s="467"/>
      <c r="W46" s="467"/>
      <c r="X46" s="467"/>
      <c r="Y46" s="467"/>
      <c r="Z46" s="467"/>
      <c r="AA46" s="456"/>
      <c r="AB46" s="456"/>
      <c r="AC46" s="456"/>
      <c r="AD46" s="456"/>
      <c r="AE46" s="456"/>
    </row>
    <row r="47" spans="1:32" ht="34.5" customHeight="1" thickTop="1" thickBot="1" x14ac:dyDescent="0.55000000000000004">
      <c r="A47" s="26" t="str">
        <f>'Authors Contribution'!D24</f>
        <v>University of Wisconsin, River Falls*</v>
      </c>
      <c r="B47" s="26" t="str">
        <f>'Authors Contribution'!G24</f>
        <v>UW-River Falls</v>
      </c>
      <c r="C47" s="440" t="s">
        <v>259</v>
      </c>
      <c r="D47" s="2">
        <f>VLOOKUP($A47,'Authors Contribution'!$D$3:$BN$55,6,0)</f>
        <v>3</v>
      </c>
      <c r="E47" s="2">
        <f>VLOOKUP($A47,'Authors Contribution'!$D$3:$BN$55,7,0)</f>
        <v>0</v>
      </c>
      <c r="F47" s="32">
        <f>VLOOKUP($A47,'Authors Contribution'!$D$3:$BN$55,8,0)</f>
        <v>0</v>
      </c>
      <c r="G47" s="32">
        <f>D47+E47+F47</f>
        <v>3</v>
      </c>
      <c r="H47" s="307">
        <f>VLOOKUP($A47,'Authors Contribution'!$D$3:$BN$55,7,0)</f>
        <v>0</v>
      </c>
      <c r="I47" s="307">
        <f>VLOOKUP($A47,'Authors Contribution'!$D$3:$BN$55,8,0)</f>
        <v>0</v>
      </c>
      <c r="J47" s="427"/>
      <c r="K47" s="454"/>
      <c r="L47" s="454"/>
      <c r="M47" s="454"/>
      <c r="N47" s="454"/>
      <c r="O47" s="454"/>
      <c r="P47" s="455"/>
      <c r="Q47" s="454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</row>
    <row r="48" spans="1:32" ht="34.5" customHeight="1" thickTop="1" thickBot="1" x14ac:dyDescent="0.55000000000000004">
      <c r="A48" s="436" t="str">
        <f>'Authors Contribution'!D39</f>
        <v xml:space="preserve">Vrije Universiteit Brussel </v>
      </c>
      <c r="B48" s="436" t="str">
        <f>'Authors Contribution'!G39</f>
        <v>VUB</v>
      </c>
      <c r="C48" s="445" t="s">
        <v>263</v>
      </c>
      <c r="D48" s="2">
        <f>VLOOKUP($A48,'Authors Contribution'!$D$3:$BN$55,6,0)</f>
        <v>2</v>
      </c>
      <c r="E48" s="2">
        <f>VLOOKUP($A48,'Authors Contribution'!$D$3:$BN$55,7,0)</f>
        <v>1</v>
      </c>
      <c r="F48" s="32">
        <f>VLOOKUP($A48,'Authors Contribution'!$D$3:$BN$55,8,0)</f>
        <v>1</v>
      </c>
      <c r="G48" s="446">
        <f>D48+E48+F48</f>
        <v>4</v>
      </c>
      <c r="H48" s="307">
        <f>VLOOKUP($A48,'Authors Contribution'!$D$3:$BN$55,7,0)</f>
        <v>1</v>
      </c>
      <c r="I48" s="307">
        <f>VLOOKUP($A48,'Authors Contribution'!$D$3:$BN$55,8,0)</f>
        <v>1</v>
      </c>
      <c r="J48" s="427"/>
      <c r="K48" s="428" t="s">
        <v>157</v>
      </c>
      <c r="L48" s="429" t="s">
        <v>158</v>
      </c>
      <c r="M48" s="429" t="s">
        <v>159</v>
      </c>
      <c r="N48" s="429">
        <v>39692</v>
      </c>
      <c r="O48" s="430">
        <v>39904</v>
      </c>
      <c r="P48" s="431">
        <v>40057</v>
      </c>
      <c r="Q48" s="432" t="s">
        <v>160</v>
      </c>
      <c r="R48" s="431">
        <v>40422</v>
      </c>
      <c r="S48" s="431">
        <v>40634</v>
      </c>
      <c r="T48" s="431">
        <v>40787</v>
      </c>
      <c r="U48" s="431">
        <v>40969</v>
      </c>
      <c r="V48" s="431">
        <v>41183</v>
      </c>
      <c r="W48" s="431">
        <v>41365</v>
      </c>
      <c r="X48" s="431">
        <v>41548</v>
      </c>
      <c r="Y48" s="431">
        <v>41699</v>
      </c>
      <c r="Z48" s="431">
        <v>41897</v>
      </c>
      <c r="AA48" s="457">
        <v>42109</v>
      </c>
      <c r="AB48" s="457">
        <v>42292</v>
      </c>
      <c r="AC48" s="457">
        <v>42475</v>
      </c>
      <c r="AD48" s="457">
        <v>42643</v>
      </c>
      <c r="AE48" s="457">
        <v>42855</v>
      </c>
      <c r="AF48" s="457">
        <v>43008</v>
      </c>
    </row>
    <row r="49" spans="1:32" ht="34.5" customHeight="1" thickTop="1" thickBot="1" x14ac:dyDescent="0.55000000000000004">
      <c r="A49" s="436" t="str">
        <f>'Authors Contribution'!D33</f>
        <v xml:space="preserve">Universität Wuppertal </v>
      </c>
      <c r="B49" s="436" t="str">
        <f>'Authors Contribution'!G33</f>
        <v>Wuppertal</v>
      </c>
      <c r="C49" s="445" t="s">
        <v>257</v>
      </c>
      <c r="D49" s="2">
        <f>VLOOKUP($A49,'Authors Contribution'!$D$3:$BN$55,6,0)</f>
        <v>1</v>
      </c>
      <c r="E49" s="2">
        <f>VLOOKUP($A49,'Authors Contribution'!$D$3:$BN$55,7,0)</f>
        <v>1</v>
      </c>
      <c r="F49" s="32">
        <f>VLOOKUP($A49,'Authors Contribution'!$D$3:$BN$55,8,0)</f>
        <v>5</v>
      </c>
      <c r="G49" s="446">
        <f t="shared" ref="G49" si="11">D49+E49+F49</f>
        <v>7</v>
      </c>
      <c r="H49" s="307">
        <f>VLOOKUP($A49,'Authors Contribution'!$D$3:$BN$55,7,0)</f>
        <v>1</v>
      </c>
      <c r="I49" s="307">
        <f>VLOOKUP($A49,'Authors Contribution'!$D$3:$BN$55,8,0)</f>
        <v>5</v>
      </c>
      <c r="J49" s="427" t="s">
        <v>119</v>
      </c>
      <c r="K49" s="427">
        <v>12</v>
      </c>
      <c r="L49" s="427">
        <v>12</v>
      </c>
      <c r="M49" s="427">
        <v>12</v>
      </c>
      <c r="N49" s="427">
        <v>14</v>
      </c>
      <c r="O49" s="427">
        <v>15</v>
      </c>
      <c r="P49" s="427">
        <v>15</v>
      </c>
      <c r="Q49" s="427">
        <v>15</v>
      </c>
      <c r="R49" s="427">
        <v>15</v>
      </c>
      <c r="S49" s="427">
        <v>15</v>
      </c>
      <c r="T49" s="427">
        <v>15</v>
      </c>
      <c r="U49" s="427">
        <v>16</v>
      </c>
      <c r="V49" s="427">
        <v>16</v>
      </c>
      <c r="W49" s="427">
        <v>16</v>
      </c>
      <c r="X49" s="427">
        <v>16</v>
      </c>
      <c r="Y49" s="427">
        <v>16</v>
      </c>
      <c r="Z49" s="427">
        <v>18</v>
      </c>
      <c r="AA49" s="427">
        <v>20</v>
      </c>
      <c r="AB49" s="427">
        <v>21</v>
      </c>
      <c r="AC49" s="427">
        <v>23</v>
      </c>
      <c r="AD49" s="427">
        <v>22</v>
      </c>
      <c r="AE49" s="427">
        <v>23</v>
      </c>
      <c r="AF49" s="427">
        <v>24</v>
      </c>
    </row>
    <row r="50" spans="1:32" ht="33" customHeight="1" thickTop="1" x14ac:dyDescent="0.5">
      <c r="A50" s="436" t="str">
        <f>'Authors Contribution'!D26</f>
        <v xml:space="preserve">Yale University </v>
      </c>
      <c r="B50" s="436" t="str">
        <f>'Authors Contribution'!G26</f>
        <v>Yale</v>
      </c>
      <c r="C50" s="445" t="s">
        <v>259</v>
      </c>
      <c r="D50" s="2">
        <f>VLOOKUP($A50,'Authors Contribution'!$D$3:$BN$55,6,0)</f>
        <v>1</v>
      </c>
      <c r="E50" s="2">
        <f>VLOOKUP($A50,'Authors Contribution'!$D$3:$BN$55,7,0)</f>
        <v>0</v>
      </c>
      <c r="F50" s="32">
        <f>VLOOKUP($A50,'Authors Contribution'!$D$3:$BN$55,8,0)</f>
        <v>0</v>
      </c>
      <c r="G50" s="446">
        <f>D50+E50+F50</f>
        <v>1</v>
      </c>
      <c r="H50" s="307">
        <f>VLOOKUP($A50,'Authors Contribution'!$D$3:$BN$55,7,0)</f>
        <v>0</v>
      </c>
      <c r="I50" s="307">
        <f>VLOOKUP($A50,'Authors Contribution'!$D$3:$BN$55,8,0)</f>
        <v>0</v>
      </c>
      <c r="J50" s="427" t="s">
        <v>120</v>
      </c>
      <c r="K50" s="427">
        <v>17</v>
      </c>
      <c r="L50" s="427">
        <v>17</v>
      </c>
      <c r="M50" s="427">
        <v>18</v>
      </c>
      <c r="N50" s="427">
        <v>18</v>
      </c>
      <c r="O50" s="427">
        <v>18</v>
      </c>
      <c r="P50" s="427">
        <v>19</v>
      </c>
      <c r="Q50" s="427">
        <v>21</v>
      </c>
      <c r="R50" s="427">
        <v>21</v>
      </c>
      <c r="S50" s="427">
        <v>21</v>
      </c>
      <c r="T50" s="427">
        <v>21</v>
      </c>
      <c r="U50" s="427">
        <v>23</v>
      </c>
      <c r="V50" s="427">
        <v>22</v>
      </c>
      <c r="W50" s="427">
        <v>22</v>
      </c>
      <c r="X50" s="427">
        <v>22</v>
      </c>
      <c r="Y50" s="427">
        <v>25</v>
      </c>
      <c r="Z50" s="427">
        <v>25</v>
      </c>
      <c r="AA50" s="427">
        <v>24</v>
      </c>
      <c r="AB50" s="427">
        <v>24</v>
      </c>
      <c r="AC50" s="427">
        <v>24</v>
      </c>
      <c r="AD50" s="427">
        <v>25</v>
      </c>
      <c r="AE50" s="427">
        <v>24</v>
      </c>
      <c r="AF50" s="427">
        <v>24</v>
      </c>
    </row>
    <row r="51" spans="1:32" ht="33" customHeight="1" x14ac:dyDescent="0.35">
      <c r="J51" s="434" t="s">
        <v>2</v>
      </c>
      <c r="K51" s="433">
        <f t="shared" ref="K51:S51" si="12">SUM(K49:K50)</f>
        <v>29</v>
      </c>
      <c r="L51" s="433">
        <f t="shared" si="12"/>
        <v>29</v>
      </c>
      <c r="M51" s="433">
        <f t="shared" si="12"/>
        <v>30</v>
      </c>
      <c r="N51" s="433">
        <f t="shared" si="12"/>
        <v>32</v>
      </c>
      <c r="O51" s="433">
        <f t="shared" si="12"/>
        <v>33</v>
      </c>
      <c r="P51" s="433">
        <f t="shared" si="12"/>
        <v>34</v>
      </c>
      <c r="Q51" s="433">
        <f t="shared" si="12"/>
        <v>36</v>
      </c>
      <c r="R51" s="433">
        <f t="shared" si="12"/>
        <v>36</v>
      </c>
      <c r="S51" s="433">
        <f t="shared" si="12"/>
        <v>36</v>
      </c>
      <c r="T51" s="434">
        <v>36</v>
      </c>
      <c r="U51" s="434">
        <v>39</v>
      </c>
      <c r="V51" s="434">
        <v>38</v>
      </c>
      <c r="W51" s="434">
        <v>38</v>
      </c>
      <c r="X51" s="434">
        <v>38</v>
      </c>
      <c r="Y51" s="434">
        <f t="shared" ref="Y51:AF51" si="13">Y50+Y49</f>
        <v>41</v>
      </c>
      <c r="Z51" s="434">
        <f t="shared" si="13"/>
        <v>43</v>
      </c>
      <c r="AA51" s="434">
        <f t="shared" si="13"/>
        <v>44</v>
      </c>
      <c r="AB51" s="434">
        <f t="shared" si="13"/>
        <v>45</v>
      </c>
      <c r="AC51" s="434">
        <f t="shared" si="13"/>
        <v>47</v>
      </c>
      <c r="AD51" s="434">
        <f t="shared" si="13"/>
        <v>47</v>
      </c>
      <c r="AE51" s="434">
        <f t="shared" si="13"/>
        <v>47</v>
      </c>
      <c r="AF51" s="434">
        <f t="shared" si="13"/>
        <v>48</v>
      </c>
    </row>
    <row r="53" spans="1:32" x14ac:dyDescent="0.3">
      <c r="D53" s="31"/>
    </row>
    <row r="57" spans="1:32" ht="13.5" thickBot="1" x14ac:dyDescent="0.35"/>
    <row r="58" spans="1:32" ht="50" thickBot="1" x14ac:dyDescent="0.3">
      <c r="B58" s="439" t="s">
        <v>271</v>
      </c>
      <c r="C58" s="439" t="s">
        <v>269</v>
      </c>
      <c r="D58" s="258" t="s">
        <v>5</v>
      </c>
      <c r="E58" s="258" t="s">
        <v>4</v>
      </c>
      <c r="F58" s="34" t="s">
        <v>3</v>
      </c>
      <c r="G58" s="34" t="s">
        <v>2</v>
      </c>
      <c r="H58" s="443" t="s">
        <v>270</v>
      </c>
    </row>
    <row r="59" spans="1:32" ht="36.75" customHeight="1" thickTop="1" thickBot="1" x14ac:dyDescent="0.35">
      <c r="B59" s="440">
        <f t="shared" ref="B59:B76" si="14">COUNTIF($C$3:$C$50,$C59)</f>
        <v>24</v>
      </c>
      <c r="C59" s="440" t="s">
        <v>259</v>
      </c>
      <c r="D59" s="3">
        <f t="shared" ref="D59:F76" si="15">SUMIF($C$3:$C$50,$C59,D$3:D$50)</f>
        <v>41</v>
      </c>
      <c r="E59" s="3">
        <f t="shared" si="15"/>
        <v>28</v>
      </c>
      <c r="F59" s="3">
        <f t="shared" si="15"/>
        <v>41</v>
      </c>
      <c r="G59" s="3">
        <f t="shared" ref="G59:G70" si="16">D59+E59+F59</f>
        <v>110</v>
      </c>
    </row>
    <row r="60" spans="1:32" ht="36.75" customHeight="1" thickTop="1" thickBot="1" x14ac:dyDescent="0.35">
      <c r="B60" s="440">
        <f t="shared" si="14"/>
        <v>10</v>
      </c>
      <c r="C60" s="440" t="s">
        <v>257</v>
      </c>
      <c r="D60" s="3">
        <f t="shared" si="15"/>
        <v>17</v>
      </c>
      <c r="E60" s="3">
        <f t="shared" si="15"/>
        <v>11</v>
      </c>
      <c r="F60" s="3">
        <f t="shared" si="15"/>
        <v>45</v>
      </c>
      <c r="G60" s="3">
        <f t="shared" si="16"/>
        <v>73</v>
      </c>
    </row>
    <row r="61" spans="1:32" ht="36.75" customHeight="1" thickTop="1" thickBot="1" x14ac:dyDescent="0.35">
      <c r="B61" s="440">
        <f t="shared" si="14"/>
        <v>3</v>
      </c>
      <c r="C61" s="440" t="s">
        <v>263</v>
      </c>
      <c r="D61" s="3">
        <f t="shared" si="15"/>
        <v>4</v>
      </c>
      <c r="E61" s="3">
        <f t="shared" si="15"/>
        <v>3</v>
      </c>
      <c r="F61" s="3">
        <f t="shared" si="15"/>
        <v>7</v>
      </c>
      <c r="G61" s="3">
        <f t="shared" si="16"/>
        <v>14</v>
      </c>
    </row>
    <row r="62" spans="1:32" ht="36.75" customHeight="1" thickTop="1" thickBot="1" x14ac:dyDescent="0.35">
      <c r="B62" s="440">
        <f t="shared" si="14"/>
        <v>2</v>
      </c>
      <c r="C62" s="440" t="s">
        <v>267</v>
      </c>
      <c r="D62" s="3">
        <f t="shared" si="15"/>
        <v>6</v>
      </c>
      <c r="E62" s="3">
        <f t="shared" si="15"/>
        <v>1</v>
      </c>
      <c r="F62" s="3">
        <f t="shared" si="15"/>
        <v>4</v>
      </c>
      <c r="G62" s="3">
        <f t="shared" si="16"/>
        <v>11</v>
      </c>
    </row>
    <row r="63" spans="1:32" ht="36.75" customHeight="1" thickTop="1" thickBot="1" x14ac:dyDescent="0.35">
      <c r="B63" s="440">
        <f t="shared" si="14"/>
        <v>2</v>
      </c>
      <c r="C63" s="440" t="s">
        <v>260</v>
      </c>
      <c r="D63" s="3">
        <f t="shared" si="15"/>
        <v>4</v>
      </c>
      <c r="E63" s="3">
        <f t="shared" si="15"/>
        <v>3</v>
      </c>
      <c r="F63" s="3">
        <f t="shared" si="15"/>
        <v>4</v>
      </c>
      <c r="G63" s="3">
        <f t="shared" ref="G63" si="17">D63+E63+F63</f>
        <v>11</v>
      </c>
    </row>
    <row r="64" spans="1:32" ht="36.75" customHeight="1" thickTop="1" thickBot="1" x14ac:dyDescent="0.35">
      <c r="B64" s="440">
        <f t="shared" si="14"/>
        <v>1</v>
      </c>
      <c r="C64" s="440" t="s">
        <v>261</v>
      </c>
      <c r="D64" s="3">
        <f t="shared" si="15"/>
        <v>3</v>
      </c>
      <c r="E64" s="3">
        <f t="shared" si="15"/>
        <v>4</v>
      </c>
      <c r="F64" s="3">
        <f t="shared" si="15"/>
        <v>0</v>
      </c>
      <c r="G64" s="3">
        <f t="shared" si="16"/>
        <v>7</v>
      </c>
    </row>
    <row r="65" spans="2:7" ht="36.75" customHeight="1" thickTop="1" thickBot="1" x14ac:dyDescent="0.35">
      <c r="B65" s="440">
        <f t="shared" si="14"/>
        <v>1</v>
      </c>
      <c r="C65" s="440" t="s">
        <v>262</v>
      </c>
      <c r="D65" s="3">
        <f t="shared" si="15"/>
        <v>1</v>
      </c>
      <c r="E65" s="3">
        <f t="shared" si="15"/>
        <v>1</v>
      </c>
      <c r="F65" s="3">
        <f t="shared" si="15"/>
        <v>2</v>
      </c>
      <c r="G65" s="3">
        <f t="shared" si="16"/>
        <v>4</v>
      </c>
    </row>
    <row r="66" spans="2:7" ht="36.75" customHeight="1" thickTop="1" thickBot="1" x14ac:dyDescent="0.35">
      <c r="B66" s="445">
        <f t="shared" si="14"/>
        <v>1</v>
      </c>
      <c r="C66" s="445" t="s">
        <v>264</v>
      </c>
      <c r="D66" s="3">
        <f t="shared" si="15"/>
        <v>2</v>
      </c>
      <c r="E66" s="3">
        <f t="shared" si="15"/>
        <v>2</v>
      </c>
      <c r="F66" s="3">
        <f t="shared" si="15"/>
        <v>2</v>
      </c>
      <c r="G66" s="3">
        <f t="shared" si="16"/>
        <v>6</v>
      </c>
    </row>
    <row r="67" spans="2:7" ht="36.75" customHeight="1" thickTop="1" thickBot="1" x14ac:dyDescent="0.35">
      <c r="B67" s="440">
        <f t="shared" si="14"/>
        <v>1</v>
      </c>
      <c r="C67" s="440" t="s">
        <v>268</v>
      </c>
      <c r="D67" s="3">
        <f t="shared" si="15"/>
        <v>1</v>
      </c>
      <c r="E67" s="3">
        <f t="shared" si="15"/>
        <v>1</v>
      </c>
      <c r="F67" s="3">
        <f t="shared" si="15"/>
        <v>2</v>
      </c>
      <c r="G67" s="3">
        <f t="shared" si="16"/>
        <v>4</v>
      </c>
    </row>
    <row r="68" spans="2:7" ht="36.75" customHeight="1" thickTop="1" thickBot="1" x14ac:dyDescent="0.35">
      <c r="B68" s="440">
        <f t="shared" si="14"/>
        <v>1</v>
      </c>
      <c r="C68" s="440" t="s">
        <v>258</v>
      </c>
      <c r="D68" s="3">
        <f t="shared" si="15"/>
        <v>1</v>
      </c>
      <c r="E68" s="3">
        <f t="shared" si="15"/>
        <v>1</v>
      </c>
      <c r="F68" s="3">
        <f t="shared" si="15"/>
        <v>1</v>
      </c>
      <c r="G68" s="3">
        <f t="shared" si="16"/>
        <v>3</v>
      </c>
    </row>
    <row r="69" spans="2:7" ht="36.75" customHeight="1" thickTop="1" thickBot="1" x14ac:dyDescent="0.35">
      <c r="B69" s="440">
        <f t="shared" si="14"/>
        <v>1</v>
      </c>
      <c r="C69" s="440" t="s">
        <v>266</v>
      </c>
      <c r="D69" s="3">
        <f t="shared" si="15"/>
        <v>1</v>
      </c>
      <c r="E69" s="3">
        <f t="shared" si="15"/>
        <v>1</v>
      </c>
      <c r="F69" s="3">
        <f t="shared" si="15"/>
        <v>5</v>
      </c>
      <c r="G69" s="3">
        <f t="shared" si="16"/>
        <v>7</v>
      </c>
    </row>
    <row r="70" spans="2:7" ht="36.75" customHeight="1" thickTop="1" thickBot="1" x14ac:dyDescent="0.35">
      <c r="B70" s="440">
        <f t="shared" si="14"/>
        <v>1</v>
      </c>
      <c r="C70" s="440" t="s">
        <v>265</v>
      </c>
      <c r="D70" s="3">
        <f t="shared" si="15"/>
        <v>1</v>
      </c>
      <c r="E70" s="3">
        <f t="shared" si="15"/>
        <v>0</v>
      </c>
      <c r="F70" s="3">
        <f t="shared" si="15"/>
        <v>0</v>
      </c>
      <c r="G70" s="3">
        <f t="shared" si="16"/>
        <v>1</v>
      </c>
    </row>
    <row r="71" spans="2:7" ht="36.75" customHeight="1" thickTop="1" thickBot="1" x14ac:dyDescent="0.35">
      <c r="B71" s="440">
        <f t="shared" si="14"/>
        <v>0</v>
      </c>
      <c r="C71" s="440"/>
      <c r="D71" s="3">
        <f t="shared" si="15"/>
        <v>0</v>
      </c>
      <c r="E71" s="3">
        <f t="shared" si="15"/>
        <v>0</v>
      </c>
      <c r="F71" s="3">
        <f t="shared" si="15"/>
        <v>0</v>
      </c>
      <c r="G71" s="3">
        <f t="shared" ref="G71:G76" si="18">D71+E71+F71</f>
        <v>0</v>
      </c>
    </row>
    <row r="72" spans="2:7" ht="36.75" customHeight="1" thickTop="1" thickBot="1" x14ac:dyDescent="0.35">
      <c r="B72" s="440">
        <f t="shared" si="14"/>
        <v>0</v>
      </c>
      <c r="C72" s="440"/>
      <c r="D72" s="3">
        <f t="shared" si="15"/>
        <v>0</v>
      </c>
      <c r="E72" s="3">
        <f t="shared" si="15"/>
        <v>0</v>
      </c>
      <c r="F72" s="3">
        <f t="shared" si="15"/>
        <v>0</v>
      </c>
      <c r="G72" s="3">
        <f t="shared" si="18"/>
        <v>0</v>
      </c>
    </row>
    <row r="73" spans="2:7" ht="36.75" customHeight="1" thickTop="1" thickBot="1" x14ac:dyDescent="0.35">
      <c r="B73" s="441">
        <f t="shared" si="14"/>
        <v>0</v>
      </c>
      <c r="C73" s="441"/>
      <c r="D73" s="3">
        <f t="shared" si="15"/>
        <v>0</v>
      </c>
      <c r="E73" s="3">
        <f t="shared" si="15"/>
        <v>0</v>
      </c>
      <c r="F73" s="3">
        <f t="shared" si="15"/>
        <v>0</v>
      </c>
      <c r="G73" s="3">
        <f t="shared" si="18"/>
        <v>0</v>
      </c>
    </row>
    <row r="74" spans="2:7" ht="36.75" customHeight="1" thickTop="1" thickBot="1" x14ac:dyDescent="0.35">
      <c r="B74" s="440">
        <f t="shared" si="14"/>
        <v>0</v>
      </c>
      <c r="C74" s="440"/>
      <c r="D74" s="3">
        <f t="shared" si="15"/>
        <v>0</v>
      </c>
      <c r="E74" s="3">
        <f t="shared" si="15"/>
        <v>0</v>
      </c>
      <c r="F74" s="3">
        <f t="shared" si="15"/>
        <v>0</v>
      </c>
      <c r="G74" s="3">
        <f t="shared" si="18"/>
        <v>0</v>
      </c>
    </row>
    <row r="75" spans="2:7" ht="36.75" customHeight="1" thickTop="1" thickBot="1" x14ac:dyDescent="0.35">
      <c r="B75" s="440">
        <f t="shared" si="14"/>
        <v>0</v>
      </c>
      <c r="C75" s="440"/>
      <c r="D75" s="3">
        <f t="shared" si="15"/>
        <v>0</v>
      </c>
      <c r="E75" s="3">
        <f t="shared" si="15"/>
        <v>0</v>
      </c>
      <c r="F75" s="3">
        <f t="shared" si="15"/>
        <v>0</v>
      </c>
      <c r="G75" s="3">
        <f t="shared" si="18"/>
        <v>0</v>
      </c>
    </row>
    <row r="76" spans="2:7" ht="36.75" customHeight="1" thickTop="1" thickBot="1" x14ac:dyDescent="0.35">
      <c r="B76" s="440">
        <f t="shared" si="14"/>
        <v>0</v>
      </c>
      <c r="C76" s="440"/>
      <c r="D76" s="3">
        <f t="shared" si="15"/>
        <v>0</v>
      </c>
      <c r="E76" s="3">
        <f t="shared" si="15"/>
        <v>0</v>
      </c>
      <c r="F76" s="3">
        <f t="shared" si="15"/>
        <v>0</v>
      </c>
      <c r="G76" s="3">
        <f t="shared" si="18"/>
        <v>0</v>
      </c>
    </row>
    <row r="77" spans="2:7" ht="15.5" thickTop="1" x14ac:dyDescent="0.3">
      <c r="C77" s="440"/>
    </row>
  </sheetData>
  <autoFilter ref="A2:AW76"/>
  <sortState ref="B51:H62">
    <sortCondition descending="1" ref="G51:G62"/>
  </sortState>
  <mergeCells count="10">
    <mergeCell ref="D1:F1"/>
    <mergeCell ref="K27:O27"/>
    <mergeCell ref="K44:O44"/>
    <mergeCell ref="K25:O25"/>
    <mergeCell ref="P24:T24"/>
    <mergeCell ref="K26:O26"/>
    <mergeCell ref="P44:T44"/>
    <mergeCell ref="K28:O28"/>
    <mergeCell ref="K43:O43"/>
    <mergeCell ref="P43:T4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212</v>
      </c>
      <c r="B1" s="40" t="s">
        <v>206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220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220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220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212</v>
      </c>
      <c r="B5" s="40" t="s">
        <v>206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221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221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221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212</v>
      </c>
      <c r="B9" s="40" t="s">
        <v>206</v>
      </c>
      <c r="C9" s="33" t="s">
        <v>17</v>
      </c>
      <c r="D9" s="35" t="s">
        <v>5</v>
      </c>
      <c r="E9" s="258" t="s">
        <v>204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222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222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222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212</v>
      </c>
      <c r="B13" s="40" t="s">
        <v>206</v>
      </c>
      <c r="C13" s="33" t="s">
        <v>17</v>
      </c>
      <c r="D13" s="35" t="s">
        <v>5</v>
      </c>
      <c r="E13" s="258" t="s">
        <v>205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223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223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223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208</v>
      </c>
      <c r="D3" s="289"/>
      <c r="E3" s="290"/>
    </row>
    <row r="4" spans="1:5" x14ac:dyDescent="0.25">
      <c r="A4" s="292" t="s">
        <v>212</v>
      </c>
      <c r="B4" s="292" t="s">
        <v>206</v>
      </c>
      <c r="C4" s="288" t="s">
        <v>209</v>
      </c>
      <c r="D4" s="306" t="s">
        <v>210</v>
      </c>
      <c r="E4" s="305" t="s">
        <v>211</v>
      </c>
    </row>
    <row r="5" spans="1:5" x14ac:dyDescent="0.25">
      <c r="A5" s="301" t="s">
        <v>223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222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221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220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213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214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207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8" t="s">
        <v>114</v>
      </c>
      <c r="F1" s="519"/>
      <c r="G1" s="519"/>
      <c r="H1" s="520"/>
      <c r="I1" s="70"/>
      <c r="J1" s="521" t="s">
        <v>127</v>
      </c>
      <c r="K1" s="521"/>
      <c r="L1" s="521"/>
      <c r="M1" s="521"/>
      <c r="N1" s="521"/>
      <c r="O1" s="521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155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156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2" t="s">
        <v>124</v>
      </c>
      <c r="C42" s="522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3" t="s">
        <v>18</v>
      </c>
      <c r="B1" s="525" t="s">
        <v>6</v>
      </c>
      <c r="C1" s="526"/>
      <c r="D1" s="16" t="s">
        <v>7</v>
      </c>
      <c r="E1" s="18"/>
      <c r="G1" s="527" t="s">
        <v>19</v>
      </c>
      <c r="H1" s="525" t="s">
        <v>6</v>
      </c>
      <c r="I1" s="526"/>
      <c r="J1" s="4"/>
      <c r="K1" s="16" t="s">
        <v>7</v>
      </c>
      <c r="L1" s="18"/>
    </row>
    <row r="2" spans="1:12" ht="23.5" thickBot="1" x14ac:dyDescent="0.3">
      <c r="A2" s="524"/>
      <c r="B2" s="14" t="s">
        <v>10</v>
      </c>
      <c r="C2" s="15" t="s">
        <v>11</v>
      </c>
      <c r="D2" s="17" t="s">
        <v>8</v>
      </c>
      <c r="E2" s="19" t="s">
        <v>9</v>
      </c>
      <c r="G2" s="528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2017-10-03T21:27:32Z</cp:lastPrinted>
  <dcterms:created xsi:type="dcterms:W3CDTF">2009-04-02T03:14:25Z</dcterms:created>
  <dcterms:modified xsi:type="dcterms:W3CDTF">2018-03-21T16:47:27Z</dcterms:modified>
</cp:coreProperties>
</file>