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9600" windowHeight="6720"/>
  </bookViews>
  <sheets>
    <sheet name="Authors Contribution" sheetId="3" r:id="rId1"/>
    <sheet name="Institutional Chart" sheetId="4" state="hidden" r:id="rId2"/>
    <sheet name="Previous MoUs" sheetId="8" state="hidden" r:id="rId3"/>
    <sheet name="Head Count graphs" sheetId="9" state="hidden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Contribution'!$C$2:$R$46</definedName>
    <definedName name="_xlnm._FilterDatabase" localSheetId="4" hidden="1">'Authors Contribution (v10)'!$B$2:$R$41</definedName>
    <definedName name="_xlnm._FilterDatabase" localSheetId="1" hidden="1">'Institutional Chart'!$A$2:$AW$57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Contribution'!$A$1:$Q$47</definedName>
    <definedName name="_xlnm.Print_Area" localSheetId="4">'Authors Contribution (v10)'!$A$1:$R$42</definedName>
    <definedName name="_xlnm.Print_Area" localSheetId="1">'Institutional Chart'!$I$3:$T$34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25725" fullCalcOnLoad="1" concurrentCalc="0"/>
  <pivotCaches>
    <pivotCache cacheId="4" r:id="rId7"/>
  </pivotCaches>
</workbook>
</file>

<file path=xl/calcChain.xml><?xml version="1.0" encoding="utf-8"?>
<calcChain xmlns="http://schemas.openxmlformats.org/spreadsheetml/2006/main">
  <c r="B52" i="4"/>
  <c r="B53"/>
  <c r="B54"/>
  <c r="B55"/>
  <c r="B56"/>
  <c r="B57"/>
  <c r="B58"/>
  <c r="B59"/>
  <c r="B60"/>
  <c r="B61"/>
  <c r="B62"/>
  <c r="B63"/>
  <c r="B64"/>
  <c r="B65"/>
  <c r="B66"/>
  <c r="B67"/>
  <c r="B68"/>
  <c r="B51"/>
  <c r="D68"/>
  <c r="E68"/>
  <c r="F68"/>
  <c r="G68"/>
  <c r="D67"/>
  <c r="E67"/>
  <c r="F67"/>
  <c r="G67"/>
  <c r="D66"/>
  <c r="E66"/>
  <c r="F66"/>
  <c r="G66"/>
  <c r="D65"/>
  <c r="E65"/>
  <c r="F65"/>
  <c r="G65"/>
  <c r="D64"/>
  <c r="E64"/>
  <c r="F64"/>
  <c r="G64"/>
  <c r="D63"/>
  <c r="E63"/>
  <c r="F63"/>
  <c r="G63"/>
  <c r="A30"/>
  <c r="D30"/>
  <c r="D62"/>
  <c r="E30"/>
  <c r="E62"/>
  <c r="F30"/>
  <c r="F62"/>
  <c r="G62"/>
  <c r="A5"/>
  <c r="D5"/>
  <c r="A6"/>
  <c r="D6"/>
  <c r="A12"/>
  <c r="D12"/>
  <c r="A13"/>
  <c r="D13"/>
  <c r="A19"/>
  <c r="D19"/>
  <c r="A22"/>
  <c r="D22"/>
  <c r="A23"/>
  <c r="D23"/>
  <c r="A26"/>
  <c r="D26"/>
  <c r="A29"/>
  <c r="D29"/>
  <c r="A31"/>
  <c r="D31"/>
  <c r="A33"/>
  <c r="D33"/>
  <c r="A35"/>
  <c r="D35"/>
  <c r="A37"/>
  <c r="D37"/>
  <c r="A38"/>
  <c r="D38"/>
  <c r="A40"/>
  <c r="D40"/>
  <c r="A41"/>
  <c r="D41"/>
  <c r="D51"/>
  <c r="E5"/>
  <c r="E6"/>
  <c r="E12"/>
  <c r="E13"/>
  <c r="E19"/>
  <c r="E22"/>
  <c r="E23"/>
  <c r="E26"/>
  <c r="E29"/>
  <c r="E31"/>
  <c r="E33"/>
  <c r="E35"/>
  <c r="E37"/>
  <c r="E38"/>
  <c r="E40"/>
  <c r="E41"/>
  <c r="E51"/>
  <c r="F5"/>
  <c r="F6"/>
  <c r="F12"/>
  <c r="F13"/>
  <c r="F19"/>
  <c r="F22"/>
  <c r="F23"/>
  <c r="F26"/>
  <c r="F29"/>
  <c r="F31"/>
  <c r="F33"/>
  <c r="F35"/>
  <c r="F37"/>
  <c r="F38"/>
  <c r="F40"/>
  <c r="F41"/>
  <c r="F51"/>
  <c r="G51"/>
  <c r="A17"/>
  <c r="D17"/>
  <c r="D56"/>
  <c r="E17"/>
  <c r="E56"/>
  <c r="F17"/>
  <c r="F56"/>
  <c r="G56"/>
  <c r="A34"/>
  <c r="D34"/>
  <c r="A39"/>
  <c r="D39"/>
  <c r="D54"/>
  <c r="E34"/>
  <c r="E39"/>
  <c r="E54"/>
  <c r="F34"/>
  <c r="F39"/>
  <c r="F54"/>
  <c r="G54"/>
  <c r="A32"/>
  <c r="D32"/>
  <c r="D61"/>
  <c r="E32"/>
  <c r="E61"/>
  <c r="F32"/>
  <c r="F61"/>
  <c r="G61"/>
  <c r="A11"/>
  <c r="D11"/>
  <c r="D55"/>
  <c r="E11"/>
  <c r="E55"/>
  <c r="F11"/>
  <c r="F55"/>
  <c r="G55"/>
  <c r="A3"/>
  <c r="D3"/>
  <c r="A8"/>
  <c r="D8"/>
  <c r="A9"/>
  <c r="D9"/>
  <c r="A14"/>
  <c r="D14"/>
  <c r="A15"/>
  <c r="D15"/>
  <c r="A16"/>
  <c r="D16"/>
  <c r="A20"/>
  <c r="D20"/>
  <c r="A21"/>
  <c r="D21"/>
  <c r="A25"/>
  <c r="D25"/>
  <c r="A43"/>
  <c r="D43"/>
  <c r="D52"/>
  <c r="E3"/>
  <c r="E8"/>
  <c r="E9"/>
  <c r="E14"/>
  <c r="E15"/>
  <c r="E16"/>
  <c r="E20"/>
  <c r="E21"/>
  <c r="E25"/>
  <c r="E43"/>
  <c r="E52"/>
  <c r="F3"/>
  <c r="F8"/>
  <c r="F9"/>
  <c r="F14"/>
  <c r="F15"/>
  <c r="F16"/>
  <c r="F20"/>
  <c r="F21"/>
  <c r="F25"/>
  <c r="F43"/>
  <c r="F52"/>
  <c r="G52"/>
  <c r="A28"/>
  <c r="D28"/>
  <c r="D58"/>
  <c r="E28"/>
  <c r="E58"/>
  <c r="F28"/>
  <c r="F58"/>
  <c r="G58"/>
  <c r="A7"/>
  <c r="D7"/>
  <c r="A36"/>
  <c r="D36"/>
  <c r="D60"/>
  <c r="E7"/>
  <c r="E36"/>
  <c r="E60"/>
  <c r="F7"/>
  <c r="F36"/>
  <c r="F60"/>
  <c r="G60"/>
  <c r="A18"/>
  <c r="D18"/>
  <c r="A24"/>
  <c r="D24"/>
  <c r="A27"/>
  <c r="D27"/>
  <c r="A42"/>
  <c r="D42"/>
  <c r="D53"/>
  <c r="E18"/>
  <c r="E24"/>
  <c r="E27"/>
  <c r="E42"/>
  <c r="E53"/>
  <c r="F18"/>
  <c r="F24"/>
  <c r="F27"/>
  <c r="F42"/>
  <c r="F53"/>
  <c r="G53"/>
  <c r="A10"/>
  <c r="D10"/>
  <c r="D57"/>
  <c r="E10"/>
  <c r="E57"/>
  <c r="F10"/>
  <c r="F57"/>
  <c r="G57"/>
  <c r="A4"/>
  <c r="D4"/>
  <c r="D59"/>
  <c r="E4"/>
  <c r="E59"/>
  <c r="F4"/>
  <c r="F59"/>
  <c r="G59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B36"/>
  <c r="I36"/>
  <c r="H36"/>
  <c r="B28"/>
  <c r="I28"/>
  <c r="H28"/>
  <c r="H29"/>
  <c r="I29"/>
  <c r="K29"/>
  <c r="B16"/>
  <c r="I16"/>
  <c r="H16"/>
  <c r="Y43"/>
  <c r="J3" i="2"/>
  <c r="L3"/>
  <c r="J4"/>
  <c r="L4"/>
  <c r="J5"/>
  <c r="L5"/>
  <c r="J6"/>
  <c r="L6"/>
  <c r="J7"/>
  <c r="L7"/>
  <c r="L8"/>
  <c r="H9"/>
  <c r="I9"/>
  <c r="J9"/>
  <c r="K9"/>
  <c r="E3" i="7"/>
  <c r="O3"/>
  <c r="E4"/>
  <c r="O4"/>
  <c r="E5"/>
  <c r="O5"/>
  <c r="E6"/>
  <c r="O6"/>
  <c r="E7"/>
  <c r="O7"/>
  <c r="E8"/>
  <c r="O8"/>
  <c r="E9"/>
  <c r="O9"/>
  <c r="E10"/>
  <c r="O10"/>
  <c r="E11"/>
  <c r="O11"/>
  <c r="E12"/>
  <c r="E18"/>
  <c r="E41"/>
  <c r="E13"/>
  <c r="O13"/>
  <c r="E14"/>
  <c r="O14"/>
  <c r="E15"/>
  <c r="O15"/>
  <c r="E16"/>
  <c r="O16"/>
  <c r="E17"/>
  <c r="O17"/>
  <c r="F18"/>
  <c r="G18"/>
  <c r="H18"/>
  <c r="J18"/>
  <c r="K18"/>
  <c r="L18"/>
  <c r="M18"/>
  <c r="N18"/>
  <c r="O18"/>
  <c r="R18"/>
  <c r="E19"/>
  <c r="O19"/>
  <c r="E20"/>
  <c r="O20"/>
  <c r="E21"/>
  <c r="O21"/>
  <c r="E22"/>
  <c r="O22"/>
  <c r="E23"/>
  <c r="O23"/>
  <c r="E24"/>
  <c r="O24"/>
  <c r="E25"/>
  <c r="O25"/>
  <c r="E26"/>
  <c r="O26"/>
  <c r="E27"/>
  <c r="O27"/>
  <c r="E28"/>
  <c r="O28"/>
  <c r="E29"/>
  <c r="O29"/>
  <c r="E30"/>
  <c r="O30"/>
  <c r="E31"/>
  <c r="O31"/>
  <c r="E32"/>
  <c r="O32"/>
  <c r="E33"/>
  <c r="O33"/>
  <c r="E34"/>
  <c r="O34"/>
  <c r="E35"/>
  <c r="O35"/>
  <c r="E36"/>
  <c r="O36"/>
  <c r="E37"/>
  <c r="O37"/>
  <c r="E38"/>
  <c r="O38"/>
  <c r="E39"/>
  <c r="O39"/>
  <c r="E40"/>
  <c r="F40"/>
  <c r="G40"/>
  <c r="H40"/>
  <c r="J40"/>
  <c r="K40"/>
  <c r="L40"/>
  <c r="M40"/>
  <c r="N40"/>
  <c r="O40"/>
  <c r="R40"/>
  <c r="F41"/>
  <c r="G41"/>
  <c r="H41"/>
  <c r="J41"/>
  <c r="K41"/>
  <c r="L41"/>
  <c r="M41"/>
  <c r="N41"/>
  <c r="O41"/>
  <c r="R41"/>
  <c r="H3" i="4"/>
  <c r="B4"/>
  <c r="I4"/>
  <c r="H5"/>
  <c r="I5"/>
  <c r="H6"/>
  <c r="I6"/>
  <c r="H7"/>
  <c r="I7"/>
  <c r="H8"/>
  <c r="I8"/>
  <c r="H9"/>
  <c r="I9"/>
  <c r="H10"/>
  <c r="I10"/>
  <c r="H11"/>
  <c r="I11"/>
  <c r="H12"/>
  <c r="I12"/>
  <c r="H13"/>
  <c r="I13"/>
  <c r="H14"/>
  <c r="I14"/>
  <c r="H15"/>
  <c r="I15"/>
  <c r="B17"/>
  <c r="H17"/>
  <c r="I17"/>
  <c r="H18"/>
  <c r="H19"/>
  <c r="B20"/>
  <c r="I20"/>
  <c r="H21"/>
  <c r="I21"/>
  <c r="H22"/>
  <c r="I22"/>
  <c r="H23"/>
  <c r="I23"/>
  <c r="H24"/>
  <c r="I24"/>
  <c r="H25"/>
  <c r="I25"/>
  <c r="H26"/>
  <c r="I26"/>
  <c r="H27"/>
  <c r="I27"/>
  <c r="H30"/>
  <c r="H31"/>
  <c r="I31"/>
  <c r="B32"/>
  <c r="I32"/>
  <c r="H33"/>
  <c r="H34"/>
  <c r="B35"/>
  <c r="I35"/>
  <c r="H37"/>
  <c r="I37"/>
  <c r="H38"/>
  <c r="I38"/>
  <c r="H39"/>
  <c r="I39"/>
  <c r="H40"/>
  <c r="I40"/>
  <c r="H41"/>
  <c r="I41"/>
  <c r="H42"/>
  <c r="I42"/>
  <c r="H43"/>
  <c r="I43"/>
  <c r="K43"/>
  <c r="L43"/>
  <c r="M43"/>
  <c r="N43"/>
  <c r="O43"/>
  <c r="P43"/>
  <c r="Q43"/>
  <c r="R43"/>
  <c r="S43"/>
  <c r="F3" i="3"/>
  <c r="F18"/>
  <c r="F19"/>
  <c r="P3"/>
  <c r="AO3"/>
  <c r="AP3"/>
  <c r="AQ3"/>
  <c r="AR3"/>
  <c r="AT3"/>
  <c r="AU3"/>
  <c r="AV3"/>
  <c r="AW3"/>
  <c r="AX3"/>
  <c r="AY3"/>
  <c r="BK3"/>
  <c r="BP3"/>
  <c r="F4"/>
  <c r="P4"/>
  <c r="AO4"/>
  <c r="AP4"/>
  <c r="AQ4"/>
  <c r="AR4"/>
  <c r="AT4"/>
  <c r="AU4"/>
  <c r="AV4"/>
  <c r="AW4"/>
  <c r="AX4"/>
  <c r="AY4"/>
  <c r="BK4"/>
  <c r="BP4"/>
  <c r="F5"/>
  <c r="P5"/>
  <c r="AO5"/>
  <c r="AP5"/>
  <c r="AQ5"/>
  <c r="AR5"/>
  <c r="AT5"/>
  <c r="AU5"/>
  <c r="AV5"/>
  <c r="AW5"/>
  <c r="AX5"/>
  <c r="AY5"/>
  <c r="BK5"/>
  <c r="BP5"/>
  <c r="F6"/>
  <c r="P6"/>
  <c r="AO6"/>
  <c r="AP6"/>
  <c r="AQ6"/>
  <c r="AR6"/>
  <c r="AT6"/>
  <c r="AU6"/>
  <c r="AV6"/>
  <c r="AW6"/>
  <c r="AX6"/>
  <c r="AY6"/>
  <c r="BK6"/>
  <c r="BP6"/>
  <c r="F7"/>
  <c r="P7"/>
  <c r="AO7"/>
  <c r="AP7"/>
  <c r="AQ7"/>
  <c r="AR7"/>
  <c r="AT7"/>
  <c r="AU7"/>
  <c r="AV7"/>
  <c r="AW7"/>
  <c r="AX7"/>
  <c r="AY7"/>
  <c r="BK7"/>
  <c r="BP7"/>
  <c r="F8"/>
  <c r="P8"/>
  <c r="AO8"/>
  <c r="AP8"/>
  <c r="AQ8"/>
  <c r="AR8"/>
  <c r="AT8"/>
  <c r="AU8"/>
  <c r="AV8"/>
  <c r="AW8"/>
  <c r="AX8"/>
  <c r="AY8"/>
  <c r="BK8"/>
  <c r="BP8"/>
  <c r="F9"/>
  <c r="P9"/>
  <c r="AO9"/>
  <c r="AP9"/>
  <c r="AQ9"/>
  <c r="AR9"/>
  <c r="AT9"/>
  <c r="AU9"/>
  <c r="AV9"/>
  <c r="AW9"/>
  <c r="AX9"/>
  <c r="AY9"/>
  <c r="BK9"/>
  <c r="BP9"/>
  <c r="F10"/>
  <c r="P10"/>
  <c r="AO10"/>
  <c r="AP10"/>
  <c r="AQ10"/>
  <c r="AR10"/>
  <c r="AT10"/>
  <c r="AU10"/>
  <c r="AV10"/>
  <c r="AW10"/>
  <c r="AX10"/>
  <c r="AY10"/>
  <c r="BK10"/>
  <c r="BP10"/>
  <c r="F11"/>
  <c r="P11"/>
  <c r="AO11"/>
  <c r="AP11"/>
  <c r="AQ11"/>
  <c r="AR11"/>
  <c r="AT11"/>
  <c r="AU11"/>
  <c r="AV11"/>
  <c r="AW11"/>
  <c r="AX11"/>
  <c r="AY11"/>
  <c r="BP11"/>
  <c r="F12"/>
  <c r="P12"/>
  <c r="AO12"/>
  <c r="AP12"/>
  <c r="AQ12"/>
  <c r="AR12"/>
  <c r="AT12"/>
  <c r="AU12"/>
  <c r="AV12"/>
  <c r="AW12"/>
  <c r="AX12"/>
  <c r="AY12"/>
  <c r="BK12"/>
  <c r="BP12"/>
  <c r="F13"/>
  <c r="P13"/>
  <c r="AO13"/>
  <c r="AP13"/>
  <c r="AQ13"/>
  <c r="AR13"/>
  <c r="AT13"/>
  <c r="AU13"/>
  <c r="AV13"/>
  <c r="AW13"/>
  <c r="AX13"/>
  <c r="AY13"/>
  <c r="BK13"/>
  <c r="BP13"/>
  <c r="F14"/>
  <c r="P14"/>
  <c r="AO14"/>
  <c r="AP14"/>
  <c r="AQ14"/>
  <c r="AR14"/>
  <c r="AT14"/>
  <c r="AU14"/>
  <c r="AV14"/>
  <c r="AW14"/>
  <c r="AX14"/>
  <c r="AY14"/>
  <c r="BK14"/>
  <c r="BP14"/>
  <c r="F15"/>
  <c r="P15"/>
  <c r="AO15"/>
  <c r="AP15"/>
  <c r="AQ15"/>
  <c r="AR15"/>
  <c r="AT15"/>
  <c r="AU15"/>
  <c r="AV15"/>
  <c r="AW15"/>
  <c r="AX15"/>
  <c r="AY15"/>
  <c r="BK15"/>
  <c r="BP15"/>
  <c r="F16"/>
  <c r="P16"/>
  <c r="AO16"/>
  <c r="AP16"/>
  <c r="AQ16"/>
  <c r="AR16"/>
  <c r="AT16"/>
  <c r="AU16"/>
  <c r="AV16"/>
  <c r="AW16"/>
  <c r="AX16"/>
  <c r="AY16"/>
  <c r="BK16"/>
  <c r="BP16"/>
  <c r="F17"/>
  <c r="P17"/>
  <c r="AO17"/>
  <c r="AP17"/>
  <c r="AQ17"/>
  <c r="AR17"/>
  <c r="AT17"/>
  <c r="AU17"/>
  <c r="AV17"/>
  <c r="AW17"/>
  <c r="AX17"/>
  <c r="AY17"/>
  <c r="BK17"/>
  <c r="BP17"/>
  <c r="P18"/>
  <c r="AO18"/>
  <c r="AP18"/>
  <c r="AQ18"/>
  <c r="AR18"/>
  <c r="AT18"/>
  <c r="AU18"/>
  <c r="AV18"/>
  <c r="AW18"/>
  <c r="AX18"/>
  <c r="AY18"/>
  <c r="BK18"/>
  <c r="BP18"/>
  <c r="G19"/>
  <c r="Q30" i="4"/>
  <c r="H19" i="3"/>
  <c r="R30" i="4"/>
  <c r="I19" i="3"/>
  <c r="S30" i="4"/>
  <c r="K19" i="3"/>
  <c r="L19"/>
  <c r="AU19"/>
  <c r="M19"/>
  <c r="N19"/>
  <c r="AW19"/>
  <c r="O19"/>
  <c r="P19"/>
  <c r="AY19"/>
  <c r="R19"/>
  <c r="S19"/>
  <c r="T19"/>
  <c r="AQ19"/>
  <c r="AT19"/>
  <c r="AV19"/>
  <c r="AX19"/>
  <c r="BK19"/>
  <c r="BL19"/>
  <c r="BM19"/>
  <c r="BM46"/>
  <c r="BN19"/>
  <c r="BO19"/>
  <c r="BO46"/>
  <c r="F20"/>
  <c r="P20"/>
  <c r="AO20"/>
  <c r="AP20"/>
  <c r="AQ20"/>
  <c r="AR20"/>
  <c r="AT20"/>
  <c r="AU20"/>
  <c r="AV20"/>
  <c r="AW20"/>
  <c r="AX20"/>
  <c r="AY20"/>
  <c r="BK20"/>
  <c r="BK45"/>
  <c r="BK46"/>
  <c r="BP20"/>
  <c r="F21"/>
  <c r="P21"/>
  <c r="AO21"/>
  <c r="AP21"/>
  <c r="AQ21"/>
  <c r="AR21"/>
  <c r="AT21"/>
  <c r="AU21"/>
  <c r="AV21"/>
  <c r="AW21"/>
  <c r="AX21"/>
  <c r="AY21"/>
  <c r="BK21"/>
  <c r="BP21"/>
  <c r="F22"/>
  <c r="AO22"/>
  <c r="P22"/>
  <c r="AP22"/>
  <c r="AQ22"/>
  <c r="AR22"/>
  <c r="AT22"/>
  <c r="AU22"/>
  <c r="AV22"/>
  <c r="AW22"/>
  <c r="AX22"/>
  <c r="AY22"/>
  <c r="BK22"/>
  <c r="BP22"/>
  <c r="F23"/>
  <c r="P23"/>
  <c r="AO23"/>
  <c r="AP23"/>
  <c r="AQ23"/>
  <c r="AR23"/>
  <c r="AT23"/>
  <c r="AU23"/>
  <c r="AV23"/>
  <c r="AW23"/>
  <c r="AX23"/>
  <c r="AY23"/>
  <c r="BK23"/>
  <c r="BP23"/>
  <c r="F24"/>
  <c r="P24"/>
  <c r="AO24"/>
  <c r="AP24"/>
  <c r="AQ24"/>
  <c r="AR24"/>
  <c r="AT24"/>
  <c r="AU24"/>
  <c r="AV24"/>
  <c r="AW24"/>
  <c r="AX24"/>
  <c r="AY24"/>
  <c r="BK24"/>
  <c r="BP24"/>
  <c r="F25"/>
  <c r="AO25"/>
  <c r="P25"/>
  <c r="AP25"/>
  <c r="AQ25"/>
  <c r="AR25"/>
  <c r="AT25"/>
  <c r="AU25"/>
  <c r="AV25"/>
  <c r="AW25"/>
  <c r="AX25"/>
  <c r="AY25"/>
  <c r="BK25"/>
  <c r="BP25"/>
  <c r="F26"/>
  <c r="AO26"/>
  <c r="P26"/>
  <c r="AP26"/>
  <c r="AQ26"/>
  <c r="AR26"/>
  <c r="AT26"/>
  <c r="AU26"/>
  <c r="AV26"/>
  <c r="AW26"/>
  <c r="AX26"/>
  <c r="AY26"/>
  <c r="BK26"/>
  <c r="BP26"/>
  <c r="F27"/>
  <c r="P27"/>
  <c r="AO27"/>
  <c r="AP27"/>
  <c r="AQ27"/>
  <c r="AR27"/>
  <c r="AT27"/>
  <c r="AU27"/>
  <c r="AV27"/>
  <c r="AW27"/>
  <c r="AX27"/>
  <c r="AY27"/>
  <c r="BK27"/>
  <c r="BP27"/>
  <c r="F28"/>
  <c r="AO28"/>
  <c r="P28"/>
  <c r="AP28"/>
  <c r="AQ28"/>
  <c r="AR28"/>
  <c r="AT28"/>
  <c r="AU28"/>
  <c r="AV28"/>
  <c r="AW28"/>
  <c r="AX28"/>
  <c r="AY28"/>
  <c r="BK28"/>
  <c r="BP28"/>
  <c r="F29"/>
  <c r="AO29"/>
  <c r="P29"/>
  <c r="AP29"/>
  <c r="AQ29"/>
  <c r="AR29"/>
  <c r="AT29"/>
  <c r="AU29"/>
  <c r="AV29"/>
  <c r="AW29"/>
  <c r="AX29"/>
  <c r="AY29"/>
  <c r="BK29"/>
  <c r="BP29"/>
  <c r="F30"/>
  <c r="P30"/>
  <c r="AO30"/>
  <c r="AP30"/>
  <c r="AQ30"/>
  <c r="AR30"/>
  <c r="AT30"/>
  <c r="AU30"/>
  <c r="AV30"/>
  <c r="AW30"/>
  <c r="AX30"/>
  <c r="AY30"/>
  <c r="BK30"/>
  <c r="BP30"/>
  <c r="F31"/>
  <c r="AO31"/>
  <c r="P31"/>
  <c r="AP31"/>
  <c r="AQ31"/>
  <c r="AR31"/>
  <c r="AT31"/>
  <c r="AU31"/>
  <c r="AV31"/>
  <c r="AW31"/>
  <c r="AX31"/>
  <c r="AY31"/>
  <c r="BK31"/>
  <c r="BP31"/>
  <c r="F32"/>
  <c r="AO32"/>
  <c r="P32"/>
  <c r="AP32"/>
  <c r="AQ32"/>
  <c r="AR32"/>
  <c r="AT32"/>
  <c r="AU32"/>
  <c r="AV32"/>
  <c r="AW32"/>
  <c r="AX32"/>
  <c r="AY32"/>
  <c r="BK32"/>
  <c r="BP32"/>
  <c r="F33"/>
  <c r="P33"/>
  <c r="AO33"/>
  <c r="AP33"/>
  <c r="AQ33"/>
  <c r="AR33"/>
  <c r="AT33"/>
  <c r="AU33"/>
  <c r="AV33"/>
  <c r="AW33"/>
  <c r="AX33"/>
  <c r="AY33"/>
  <c r="BK33"/>
  <c r="BP33"/>
  <c r="F34"/>
  <c r="AO34"/>
  <c r="P34"/>
  <c r="AP34"/>
  <c r="AQ34"/>
  <c r="AR34"/>
  <c r="AT34"/>
  <c r="AU34"/>
  <c r="AV34"/>
  <c r="AW34"/>
  <c r="AX34"/>
  <c r="AY34"/>
  <c r="BK34"/>
  <c r="BP34"/>
  <c r="F35"/>
  <c r="P35"/>
  <c r="AO35"/>
  <c r="AP35"/>
  <c r="AQ35"/>
  <c r="AR35"/>
  <c r="AT35"/>
  <c r="AU35"/>
  <c r="AV35"/>
  <c r="AW35"/>
  <c r="AX35"/>
  <c r="AY35"/>
  <c r="BK35"/>
  <c r="BP35"/>
  <c r="F36"/>
  <c r="P36"/>
  <c r="P45"/>
  <c r="AO36"/>
  <c r="AP36"/>
  <c r="AQ36"/>
  <c r="AR36"/>
  <c r="AT36"/>
  <c r="AU36"/>
  <c r="AV36"/>
  <c r="AW36"/>
  <c r="AX36"/>
  <c r="AY36"/>
  <c r="BK36"/>
  <c r="BP36"/>
  <c r="BQ35"/>
  <c r="F37"/>
  <c r="P37"/>
  <c r="AO37"/>
  <c r="AP37"/>
  <c r="AQ37"/>
  <c r="AR37"/>
  <c r="AT37"/>
  <c r="AU37"/>
  <c r="AV37"/>
  <c r="AW37"/>
  <c r="AX37"/>
  <c r="AY37"/>
  <c r="BK37"/>
  <c r="BP37"/>
  <c r="F38"/>
  <c r="P38"/>
  <c r="AO38"/>
  <c r="AP38"/>
  <c r="AQ38"/>
  <c r="AR38"/>
  <c r="AT38"/>
  <c r="AU38"/>
  <c r="AV38"/>
  <c r="AW38"/>
  <c r="AX38"/>
  <c r="AY38"/>
  <c r="BP38"/>
  <c r="F39"/>
  <c r="AO39"/>
  <c r="P39"/>
  <c r="AP39"/>
  <c r="AQ39"/>
  <c r="AR39"/>
  <c r="AT39"/>
  <c r="AU39"/>
  <c r="AV39"/>
  <c r="AW39"/>
  <c r="AX39"/>
  <c r="AY39"/>
  <c r="BK39"/>
  <c r="BP39"/>
  <c r="F40"/>
  <c r="P40"/>
  <c r="AO40"/>
  <c r="AP40"/>
  <c r="AQ40"/>
  <c r="AR40"/>
  <c r="AT40"/>
  <c r="AU40"/>
  <c r="AV40"/>
  <c r="AW40"/>
  <c r="AX40"/>
  <c r="AY40"/>
  <c r="BP40"/>
  <c r="F41"/>
  <c r="P41"/>
  <c r="AO41"/>
  <c r="AP41"/>
  <c r="AQ41"/>
  <c r="AR41"/>
  <c r="AT41"/>
  <c r="AU41"/>
  <c r="AV41"/>
  <c r="AW41"/>
  <c r="AX41"/>
  <c r="AY41"/>
  <c r="BK41"/>
  <c r="BP41"/>
  <c r="P42"/>
  <c r="AO42"/>
  <c r="AP42"/>
  <c r="AQ42"/>
  <c r="AR42"/>
  <c r="AT42"/>
  <c r="AU42"/>
  <c r="AV42"/>
  <c r="AW42"/>
  <c r="AX42"/>
  <c r="AY42"/>
  <c r="BK42"/>
  <c r="BP42"/>
  <c r="P43"/>
  <c r="AO43"/>
  <c r="AP43"/>
  <c r="AQ43"/>
  <c r="AR43"/>
  <c r="AT43"/>
  <c r="AU43"/>
  <c r="AV43"/>
  <c r="AW43"/>
  <c r="AX43"/>
  <c r="AY43"/>
  <c r="BK43"/>
  <c r="BP43"/>
  <c r="F44"/>
  <c r="P44"/>
  <c r="AO44"/>
  <c r="AP44"/>
  <c r="AQ44"/>
  <c r="AR44"/>
  <c r="AT44"/>
  <c r="AU44"/>
  <c r="AV44"/>
  <c r="AW44"/>
  <c r="AX44"/>
  <c r="AY44"/>
  <c r="BP44"/>
  <c r="F45"/>
  <c r="P31" i="4"/>
  <c r="G45" i="3"/>
  <c r="Q31" i="4"/>
  <c r="H45" i="3"/>
  <c r="R31" i="4"/>
  <c r="I45" i="3"/>
  <c r="S31" i="4"/>
  <c r="K45" i="3"/>
  <c r="AT45"/>
  <c r="L45"/>
  <c r="M45"/>
  <c r="AV45"/>
  <c r="N45"/>
  <c r="O45"/>
  <c r="AX45"/>
  <c r="R45"/>
  <c r="R46"/>
  <c r="S45"/>
  <c r="T45"/>
  <c r="AP45"/>
  <c r="AR45"/>
  <c r="AU45"/>
  <c r="AW45"/>
  <c r="BL45"/>
  <c r="BM45"/>
  <c r="BN45"/>
  <c r="BO45"/>
  <c r="BP45"/>
  <c r="G46"/>
  <c r="Q32" i="4"/>
  <c r="I46" i="3"/>
  <c r="S32" i="4"/>
  <c r="L46" i="3"/>
  <c r="N46"/>
  <c r="S46"/>
  <c r="AP46"/>
  <c r="AR46"/>
  <c r="AU46"/>
  <c r="AW46"/>
  <c r="BL46"/>
  <c r="BN46"/>
  <c r="BP46"/>
  <c r="P30" i="4"/>
  <c r="AO19" i="3"/>
  <c r="T31" i="4"/>
  <c r="AY45" i="3"/>
  <c r="P46"/>
  <c r="AY46"/>
  <c r="T30" i="4"/>
  <c r="O46" i="3"/>
  <c r="AX46"/>
  <c r="M46"/>
  <c r="AV46"/>
  <c r="K46"/>
  <c r="AT46"/>
  <c r="H46"/>
  <c r="F46"/>
  <c r="AQ45"/>
  <c r="AO45"/>
  <c r="BP19"/>
  <c r="AR19"/>
  <c r="AP19"/>
  <c r="H35" i="4"/>
  <c r="I34"/>
  <c r="I33"/>
  <c r="H32"/>
  <c r="I30"/>
  <c r="H20"/>
  <c r="I19"/>
  <c r="I18"/>
  <c r="H4"/>
  <c r="I3"/>
  <c r="L9" i="2"/>
  <c r="P32" i="4"/>
  <c r="AO46" i="3"/>
  <c r="R32" i="4"/>
  <c r="T32"/>
  <c r="AQ46" i="3"/>
</calcChain>
</file>

<file path=xl/comments1.xml><?xml version="1.0" encoding="utf-8"?>
<comments xmlns="http://schemas.openxmlformats.org/spreadsheetml/2006/main">
  <authors>
    <author>adi</author>
  </authors>
  <commentList>
    <comment ref="Z8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AB21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Z25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AA25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AA27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AA30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AA32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AA37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  <comment ref="AA38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comments2.xml><?xml version="1.0" encoding="utf-8"?>
<comments xmlns="http://schemas.openxmlformats.org/spreadsheetml/2006/main">
  <authors>
    <author>adi</author>
  </authors>
  <commentList>
    <comment ref="F8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<sst xmlns="http://schemas.openxmlformats.org/spreadsheetml/2006/main" count="955" uniqueCount="304">
  <si>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</si>
  <si>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</si>
  <si>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</si>
  <si>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</si>
  <si>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</si>
  <si>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</si>
  <si>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</si>
  <si>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</si>
  <si>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</si>
  <si>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</si>
  <si>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</si>
  <si>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</si>
  <si>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</si>
  <si>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</si>
  <si>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</si>
  <si>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</si>
  <si>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</si>
  <si>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</si>
  <si>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</si>
  <si>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</si>
  <si>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</si>
  <si>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</si>
  <si>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</si>
  <si>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</si>
  <si>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</si>
  <si>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</si>
  <si>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</si>
  <si>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</si>
  <si>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</si>
  <si>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</si>
  <si>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</si>
  <si>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</si>
  <si>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</si>
  <si>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</si>
  <si>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</si>
  <si>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</si>
  <si>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</si>
  <si>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</si>
  <si>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</si>
  <si>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</si>
  <si>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</si>
  <si>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</si>
  <si>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</si>
  <si>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</si>
  <si>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</si>
  <si>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</si>
  <si>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</si>
  <si>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</si>
  <si>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</si>
  <si>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</si>
  <si>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</si>
  <si>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</si>
  <si>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</si>
  <si>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</si>
  <si>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</si>
  <si>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</si>
  <si>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</si>
  <si>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</si>
  <si>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</si>
  <si>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</si>
  <si>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</si>
  <si>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</si>
  <si>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</si>
  <si>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</si>
  <si>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</si>
  <si>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</si>
  <si>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</si>
  <si>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</si>
  <si>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</si>
  <si>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</si>
  <si>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</si>
  <si>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</si>
  <si>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</si>
  <si>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</si>
  <si>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</si>
  <si>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</si>
  <si>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</si>
  <si>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</si>
  <si>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</si>
  <si>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</si>
  <si>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</si>
  <si>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</si>
  <si>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</si>
  <si>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</si>
  <si>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</si>
  <si>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</si>
  <si>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</si>
  <si>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</si>
  <si>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</si>
  <si>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</si>
  <si>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</si>
  <si>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</si>
  <si>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</si>
  <si>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</si>
  <si>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</si>
  <si>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</si>
  <si>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</si>
  <si>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</si>
  <si>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</si>
  <si>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</si>
  <si>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</si>
  <si>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</si>
  <si>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</si>
  <si>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</si>
  <si>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</si>
  <si>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</si>
  <si>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</si>
  <si>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</si>
  <si>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</si>
  <si>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</si>
  <si>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</si>
  <si>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</si>
  <si>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</si>
  <si>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</si>
  <si>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</si>
  <si>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</si>
  <si>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</si>
  <si>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</si>
  <si>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</si>
  <si>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</si>
  <si>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</si>
  <si>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</si>
  <si>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</si>
  <si>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</si>
  <si>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</si>
  <si>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</si>
  <si>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</si>
  <si>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</si>
  <si>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</si>
  <si>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</si>
  <si>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</si>
  <si>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</si>
  <si>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</si>
  <si>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</si>
  <si>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</si>
  <si>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</si>
  <si>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</si>
  <si>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</si>
  <si>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</si>
  <si>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</si>
  <si>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</si>
  <si>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</si>
  <si>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</si>
  <si>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</si>
  <si>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</si>
  <si>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</si>
  <si>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</si>
  <si>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</si>
  <si>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</si>
  <si>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</si>
  <si>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</si>
  <si>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</si>
  <si>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</si>
  <si>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</si>
  <si>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</si>
  <si>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</si>
  <si>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</si>
  <si>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</si>
  <si>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</si>
  <si>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</si>
  <si>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</si>
  <si>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</si>
  <si>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</si>
  <si>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</si>
  <si>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</si>
  <si>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</si>
  <si>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</si>
  <si>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</si>
  <si>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</si>
  <si>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</si>
  <si>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</si>
  <si>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</si>
  <si>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</si>
  <si>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</si>
  <si>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</si>
  <si>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</si>
  <si>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</si>
  <si>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</si>
  <si>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</si>
  <si>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</si>
  <si>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</si>
  <si>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</si>
  <si>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</si>
  <si>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</si>
  <si>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</si>
  <si>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</si>
  <si>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</si>
  <si>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</si>
  <si>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</si>
  <si>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</si>
  <si>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</si>
  <si>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</si>
  <si>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</si>
  <si>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</si>
  <si>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</si>
  <si>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</si>
  <si>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</si>
  <si>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</si>
  <si>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</si>
  <si>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</si>
  <si>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</si>
  <si>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</si>
  <si>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</si>
  <si>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</si>
  <si>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</si>
  <si>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</si>
  <si>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</si>
  <si>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</si>
  <si>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</si>
  <si>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</si>
  <si>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</si>
  <si>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</si>
  <si>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</si>
  <si>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</si>
  <si>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</si>
  <si>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</si>
  <si>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</si>
  <si>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</si>
  <si>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</si>
  <si>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Universite Libre de Bruxelles </t>
    </r>
    <r>
      <rPr>
        <sz val="12"/>
        <rFont val="Times New Roman"/>
        <family val="1"/>
      </rPr>
      <t xml:space="preserve">(Kael Hanson) </t>
    </r>
  </si>
  <si>
    <t>Yes</t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</si>
  <si>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</si>
  <si>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</si>
  <si>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</si>
  <si>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</si>
  <si>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</si>
  <si>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</si>
  <si>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</si>
  <si>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</si>
  <si>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</si>
  <si>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</si>
  <si>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</si>
  <si>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</si>
  <si>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</si>
  <si>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</si>
  <si>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</si>
  <si>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</si>
  <si>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</si>
  <si>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</si>
  <si>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</si>
  <si>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</si>
  <si>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</si>
  <si>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</si>
  <si>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</si>
  <si>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</si>
  <si>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</si>
  <si>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</si>
  <si>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</si>
  <si>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</si>
  <si>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</si>
  <si>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</si>
  <si>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</si>
  <si>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</si>
  <si>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</si>
  <si>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</si>
  <si>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</si>
  <si>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</si>
  <si>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</si>
  <si>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</si>
  <si>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</si>
  <si>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</si>
  <si>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</si>
  <si>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</si>
  <si>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</si>
  <si>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</si>
  <si>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</si>
  <si>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</si>
  <si>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</si>
  <si>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</si>
  <si>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</si>
  <si>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</si>
  <si>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v 15.0, October 01, 2013</t>
  </si>
  <si>
    <t>\</t>
  </si>
  <si>
    <t>v 15.0  to  v 16.0 Differences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</si>
  <si>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</si>
  <si>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</si>
  <si>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DESY-Zeuthen </t>
    </r>
    <r>
      <rPr>
        <sz val="12"/>
        <color indexed="8"/>
        <rFont val="Times New Roman"/>
        <family val="1"/>
      </rPr>
      <t xml:space="preserve">(Markus Ackermann) </t>
    </r>
  </si>
  <si>
    <r>
      <t xml:space="preserve">Niels Bohr Institute </t>
    </r>
    <r>
      <rPr>
        <sz val="12"/>
        <color indexed="10"/>
        <rFont val="Times New Roman"/>
        <family val="1"/>
      </rPr>
      <t>(Jason Koskinen)</t>
    </r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</si>
  <si>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</si>
  <si>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</si>
  <si>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v 16.0, March 2014</t>
  </si>
  <si>
    <r>
      <t xml:space="preserve">Humboldt Universität Berlin </t>
    </r>
    <r>
      <rPr>
        <sz val="12"/>
        <color indexed="10"/>
        <rFont val="Times New Roman"/>
        <family val="1"/>
      </rPr>
      <t>(H.Kolanoski_interim)</t>
    </r>
  </si>
  <si>
    <t>Erlangen</t>
  </si>
  <si>
    <r>
      <t xml:space="preserve">Universität Erlangen-Nürnberg </t>
    </r>
    <r>
      <rPr>
        <sz val="12"/>
        <color indexed="10"/>
        <rFont val="Times New Roman"/>
        <family val="1"/>
      </rPr>
      <t>(A. Kappes)</t>
    </r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</si>
  <si>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</si>
  <si>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r>
      <t xml:space="preserve">University of Toronto </t>
    </r>
    <r>
      <rPr>
        <sz val="12"/>
        <color indexed="10"/>
        <rFont val="Times New Roman"/>
        <family val="1"/>
      </rPr>
      <t>(Kenneth Clark)</t>
    </r>
  </si>
  <si>
    <t>Toronto</t>
  </si>
  <si>
    <t>University of Toronto (Kenneth Clark)</t>
  </si>
  <si>
    <t>Question</t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</si>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</sst>
</file>

<file path=xl/styles.xml><?xml version="1.0" encoding="utf-8"?>
<styleSheet xmlns="http://schemas.openxmlformats.org/spreadsheetml/2006/main">
  <numFmts count="6">
    <numFmt numFmtId="168" formatCode="0.0"/>
    <numFmt numFmtId="173" formatCode="&quot;(&quot;0"/>
    <numFmt numFmtId="174" formatCode="0&quot;)&quot;"/>
    <numFmt numFmtId="186" formatCode="[$-409]mmm\-yy;@"/>
    <numFmt numFmtId="187" formatCode="[$-409]mmm\-yyyy;@"/>
    <numFmt numFmtId="190" formatCode="0_);[Red]\(0\)"/>
  </numFmts>
  <fonts count="7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3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12" fillId="0" borderId="0"/>
  </cellStyleXfs>
  <cellXfs count="544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textRotation="90" wrapText="1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8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73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8" fillId="0" borderId="14" xfId="0" applyFont="1" applyFill="1" applyBorder="1" applyAlignment="1">
      <alignment horizontal="left" vertical="center" wrapText="1"/>
    </xf>
    <xf numFmtId="0" fontId="38" fillId="0" borderId="14" xfId="0" applyFont="1" applyFill="1" applyBorder="1" applyAlignment="1">
      <alignment horizontal="center" vertical="center" wrapText="1"/>
    </xf>
    <xf numFmtId="174" fontId="39" fillId="7" borderId="14" xfId="0" applyNumberFormat="1" applyFont="1" applyFill="1" applyBorder="1" applyAlignment="1">
      <alignment horizontal="center" vertical="center" wrapText="1"/>
    </xf>
    <xf numFmtId="0" fontId="40" fillId="7" borderId="11" xfId="0" applyFont="1" applyFill="1" applyBorder="1"/>
    <xf numFmtId="0" fontId="41" fillId="9" borderId="22" xfId="0" applyFont="1" applyFill="1" applyBorder="1" applyAlignment="1">
      <alignment horizontal="left" vertical="center" wrapText="1"/>
    </xf>
    <xf numFmtId="0" fontId="41" fillId="9" borderId="23" xfId="0" applyFont="1" applyFill="1" applyBorder="1" applyAlignment="1">
      <alignment vertical="center" wrapText="1"/>
    </xf>
    <xf numFmtId="174" fontId="38" fillId="7" borderId="22" xfId="0" applyNumberFormat="1" applyFont="1" applyFill="1" applyBorder="1" applyAlignment="1">
      <alignment horizontal="center" vertical="center" wrapText="1"/>
    </xf>
    <xf numFmtId="2" fontId="38" fillId="9" borderId="24" xfId="0" applyNumberFormat="1" applyFont="1" applyFill="1" applyBorder="1" applyAlignment="1">
      <alignment horizontal="center" vertical="center" wrapText="1"/>
    </xf>
    <xf numFmtId="2" fontId="38" fillId="9" borderId="25" xfId="0" applyNumberFormat="1" applyFont="1" applyFill="1" applyBorder="1" applyAlignment="1">
      <alignment horizontal="center" vertical="center" wrapText="1"/>
    </xf>
    <xf numFmtId="2" fontId="38" fillId="9" borderId="26" xfId="0" applyNumberFormat="1" applyFont="1" applyFill="1" applyBorder="1" applyAlignment="1">
      <alignment horizontal="center" vertical="center" wrapText="1"/>
    </xf>
    <xf numFmtId="0" fontId="41" fillId="9" borderId="17" xfId="0" applyFont="1" applyFill="1" applyBorder="1" applyAlignment="1">
      <alignment vertical="center" wrapText="1"/>
    </xf>
    <xf numFmtId="0" fontId="41" fillId="9" borderId="27" xfId="0" applyFont="1" applyFill="1" applyBorder="1" applyAlignment="1">
      <alignment vertical="center" wrapText="1"/>
    </xf>
    <xf numFmtId="0" fontId="41" fillId="10" borderId="17" xfId="0" applyFont="1" applyFill="1" applyBorder="1" applyAlignment="1">
      <alignment vertical="center" wrapText="1"/>
    </xf>
    <xf numFmtId="0" fontId="41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73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74" fontId="23" fillId="0" borderId="15" xfId="1" applyNumberFormat="1" applyFont="1" applyBorder="1" applyAlignment="1">
      <alignment horizontal="center" vertical="center" wrapText="1"/>
    </xf>
    <xf numFmtId="174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6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37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7" fillId="0" borderId="14" xfId="1" applyNumberFormat="1" applyFont="1" applyBorder="1" applyAlignment="1">
      <alignment horizontal="center" vertical="center" wrapText="1"/>
    </xf>
    <xf numFmtId="173" fontId="36" fillId="0" borderId="29" xfId="1" applyNumberFormat="1" applyFont="1" applyBorder="1" applyAlignment="1">
      <alignment horizontal="center" vertical="center" wrapText="1"/>
    </xf>
    <xf numFmtId="174" fontId="36" fillId="0" borderId="15" xfId="1" applyNumberFormat="1" applyFont="1" applyBorder="1" applyAlignment="1">
      <alignment horizontal="center" vertical="center" wrapText="1"/>
    </xf>
    <xf numFmtId="174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6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6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2" fillId="9" borderId="22" xfId="1" applyNumberFormat="1" applyFont="1" applyFill="1" applyBorder="1" applyAlignment="1">
      <alignment horizontal="center" vertical="center" wrapText="1"/>
    </xf>
    <xf numFmtId="173" fontId="37" fillId="9" borderId="33" xfId="1" applyNumberFormat="1" applyFont="1" applyFill="1" applyBorder="1" applyAlignment="1">
      <alignment horizontal="center" vertical="center" wrapText="1"/>
    </xf>
    <xf numFmtId="1" fontId="37" fillId="9" borderId="23" xfId="1" applyNumberFormat="1" applyFont="1" applyFill="1" applyBorder="1" applyAlignment="1">
      <alignment horizontal="center" vertical="center" wrapText="1"/>
    </xf>
    <xf numFmtId="174" fontId="37" fillId="9" borderId="34" xfId="1" applyNumberFormat="1" applyFont="1" applyFill="1" applyBorder="1" applyAlignment="1">
      <alignment horizontal="center" vertical="center" wrapText="1"/>
    </xf>
    <xf numFmtId="174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73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74" fontId="23" fillId="0" borderId="15" xfId="1" applyNumberFormat="1" applyFont="1" applyFill="1" applyBorder="1" applyAlignment="1">
      <alignment horizontal="center" vertical="center" wrapText="1"/>
    </xf>
    <xf numFmtId="173" fontId="12" fillId="0" borderId="0" xfId="1" applyNumberFormat="1" applyFont="1"/>
    <xf numFmtId="174" fontId="36" fillId="0" borderId="15" xfId="1" applyNumberFormat="1" applyFont="1" applyFill="1" applyBorder="1" applyAlignment="1">
      <alignment horizontal="center" vertical="center" wrapText="1"/>
    </xf>
    <xf numFmtId="173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74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7" fillId="0" borderId="14" xfId="1" applyNumberFormat="1" applyFont="1" applyFill="1" applyBorder="1" applyAlignment="1">
      <alignment horizontal="center" vertical="center" wrapText="1"/>
    </xf>
    <xf numFmtId="173" fontId="30" fillId="0" borderId="29" xfId="1" applyNumberFormat="1" applyFont="1" applyFill="1" applyBorder="1" applyAlignment="1">
      <alignment horizontal="center" vertical="center" wrapText="1"/>
    </xf>
    <xf numFmtId="1" fontId="36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73" fontId="36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2" fillId="9" borderId="17" xfId="1" applyNumberFormat="1" applyFont="1" applyFill="1" applyBorder="1" applyAlignment="1">
      <alignment horizontal="center" vertical="center" wrapText="1"/>
    </xf>
    <xf numFmtId="173" fontId="37" fillId="9" borderId="36" xfId="1" applyNumberFormat="1" applyFont="1" applyFill="1" applyBorder="1" applyAlignment="1">
      <alignment horizontal="center" vertical="center" wrapText="1"/>
    </xf>
    <xf numFmtId="1" fontId="37" fillId="9" borderId="27" xfId="1" applyNumberFormat="1" applyFont="1" applyFill="1" applyBorder="1" applyAlignment="1">
      <alignment horizontal="center" vertical="center" wrapText="1"/>
    </xf>
    <xf numFmtId="174" fontId="37" fillId="9" borderId="37" xfId="1" applyNumberFormat="1" applyFont="1" applyFill="1" applyBorder="1" applyAlignment="1">
      <alignment horizontal="center" vertical="center" wrapText="1"/>
    </xf>
    <xf numFmtId="174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2" fillId="10" borderId="17" xfId="1" applyNumberFormat="1" applyFont="1" applyFill="1" applyBorder="1" applyAlignment="1">
      <alignment horizontal="center" vertical="center" wrapText="1"/>
    </xf>
    <xf numFmtId="173" fontId="37" fillId="10" borderId="36" xfId="1" applyNumberFormat="1" applyFont="1" applyFill="1" applyBorder="1" applyAlignment="1">
      <alignment horizontal="center" vertical="center" wrapText="1"/>
    </xf>
    <xf numFmtId="1" fontId="37" fillId="10" borderId="27" xfId="1" applyNumberFormat="1" applyFont="1" applyFill="1" applyBorder="1" applyAlignment="1">
      <alignment horizontal="center" vertical="center" wrapText="1"/>
    </xf>
    <xf numFmtId="174" fontId="37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73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8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8" fillId="11" borderId="0" xfId="1" applyFont="1" applyFill="1" applyAlignment="1">
      <alignment horizontal="center" vertical="center"/>
    </xf>
    <xf numFmtId="0" fontId="49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50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40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40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73" fontId="2" fillId="0" borderId="29" xfId="0" applyNumberFormat="1" applyFont="1" applyBorder="1" applyAlignment="1">
      <alignment horizontal="center" vertical="center" wrapText="1"/>
    </xf>
    <xf numFmtId="174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3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74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73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74" fontId="2" fillId="0" borderId="15" xfId="0" applyNumberFormat="1" applyFont="1" applyFill="1" applyBorder="1" applyAlignment="1">
      <alignment horizontal="center" vertical="center" wrapText="1"/>
    </xf>
    <xf numFmtId="174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73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74" fontId="3" fillId="9" borderId="37" xfId="0" applyNumberFormat="1" applyFont="1" applyFill="1" applyBorder="1" applyAlignment="1">
      <alignment horizontal="center" vertical="center" wrapText="1"/>
    </xf>
    <xf numFmtId="174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5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73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74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5" fillId="9" borderId="34" xfId="0" applyNumberFormat="1" applyFont="1" applyFill="1" applyBorder="1" applyAlignment="1">
      <alignment horizontal="center" vertical="center"/>
    </xf>
    <xf numFmtId="174" fontId="2" fillId="12" borderId="14" xfId="0" applyNumberFormat="1" applyFont="1" applyFill="1" applyBorder="1" applyAlignment="1">
      <alignment horizontal="center" vertical="center" wrapText="1"/>
    </xf>
    <xf numFmtId="174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74" fontId="3" fillId="12" borderId="17" xfId="0" applyNumberFormat="1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1" fillId="9" borderId="35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left" vertical="center" wrapText="1"/>
    </xf>
    <xf numFmtId="0" fontId="53" fillId="0" borderId="14" xfId="0" applyFont="1" applyFill="1" applyBorder="1" applyAlignment="1">
      <alignment horizontal="center" vertical="center" wrapText="1"/>
    </xf>
    <xf numFmtId="1" fontId="52" fillId="0" borderId="14" xfId="0" applyNumberFormat="1" applyFont="1" applyBorder="1" applyAlignment="1">
      <alignment horizontal="center" vertical="center" wrapText="1"/>
    </xf>
    <xf numFmtId="173" fontId="54" fillId="0" borderId="29" xfId="0" applyNumberFormat="1" applyFont="1" applyBorder="1" applyAlignment="1">
      <alignment horizontal="center" vertical="center" wrapText="1"/>
    </xf>
    <xf numFmtId="1" fontId="54" fillId="0" borderId="2" xfId="0" applyNumberFormat="1" applyFont="1" applyBorder="1" applyAlignment="1">
      <alignment horizontal="center" vertical="center" wrapText="1"/>
    </xf>
    <xf numFmtId="174" fontId="54" fillId="0" borderId="15" xfId="0" applyNumberFormat="1" applyFont="1" applyBorder="1" applyAlignment="1">
      <alignment horizontal="center" vertical="center" wrapText="1"/>
    </xf>
    <xf numFmtId="174" fontId="54" fillId="11" borderId="14" xfId="0" applyNumberFormat="1" applyFont="1" applyFill="1" applyBorder="1" applyAlignment="1">
      <alignment horizontal="center" vertical="center" wrapText="1"/>
    </xf>
    <xf numFmtId="2" fontId="54" fillId="0" borderId="30" xfId="0" applyNumberFormat="1" applyFont="1" applyFill="1" applyBorder="1" applyAlignment="1">
      <alignment horizontal="center" vertical="center" wrapText="1"/>
    </xf>
    <xf numFmtId="2" fontId="54" fillId="0" borderId="31" xfId="0" applyNumberFormat="1" applyFont="1" applyFill="1" applyBorder="1" applyAlignment="1">
      <alignment horizontal="center" vertical="center" wrapText="1"/>
    </xf>
    <xf numFmtId="2" fontId="54" fillId="0" borderId="32" xfId="0" applyNumberFormat="1" applyFont="1" applyFill="1" applyBorder="1" applyAlignment="1">
      <alignment horizontal="center" vertical="center" wrapText="1"/>
    </xf>
    <xf numFmtId="2" fontId="52" fillId="0" borderId="32" xfId="0" applyNumberFormat="1" applyFont="1" applyFill="1" applyBorder="1" applyAlignment="1">
      <alignment horizontal="center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73" fontId="52" fillId="9" borderId="33" xfId="0" applyNumberFormat="1" applyFont="1" applyFill="1" applyBorder="1" applyAlignment="1">
      <alignment horizontal="center" vertical="center" wrapText="1"/>
    </xf>
    <xf numFmtId="1" fontId="52" fillId="9" borderId="23" xfId="0" applyNumberFormat="1" applyFont="1" applyFill="1" applyBorder="1" applyAlignment="1">
      <alignment horizontal="center" vertical="center" wrapText="1"/>
    </xf>
    <xf numFmtId="174" fontId="52" fillId="9" borderId="34" xfId="0" applyNumberFormat="1" applyFont="1" applyFill="1" applyBorder="1" applyAlignment="1">
      <alignment horizontal="center" vertical="center" wrapText="1"/>
    </xf>
    <xf numFmtId="174" fontId="52" fillId="11" borderId="22" xfId="0" applyNumberFormat="1" applyFont="1" applyFill="1" applyBorder="1" applyAlignment="1">
      <alignment horizontal="center" vertical="center" wrapText="1"/>
    </xf>
    <xf numFmtId="2" fontId="52" fillId="9" borderId="24" xfId="0" applyNumberFormat="1" applyFont="1" applyFill="1" applyBorder="1" applyAlignment="1">
      <alignment horizontal="center" vertical="center" wrapText="1"/>
    </xf>
    <xf numFmtId="2" fontId="52" fillId="9" borderId="25" xfId="0" applyNumberFormat="1" applyFont="1" applyFill="1" applyBorder="1" applyAlignment="1">
      <alignment horizontal="center" vertical="center" wrapText="1"/>
    </xf>
    <xf numFmtId="2" fontId="52" fillId="9" borderId="26" xfId="0" applyNumberFormat="1" applyFont="1" applyFill="1" applyBorder="1" applyAlignment="1">
      <alignment horizontal="center" vertical="center" wrapText="1"/>
    </xf>
    <xf numFmtId="2" fontId="56" fillId="9" borderId="34" xfId="0" applyNumberFormat="1" applyFont="1" applyFill="1" applyBorder="1" applyAlignment="1">
      <alignment horizontal="center" vertical="center"/>
    </xf>
    <xf numFmtId="1" fontId="52" fillId="0" borderId="14" xfId="0" applyNumberFormat="1" applyFont="1" applyFill="1" applyBorder="1" applyAlignment="1">
      <alignment horizontal="center" vertical="center" wrapText="1"/>
    </xf>
    <xf numFmtId="173" fontId="54" fillId="0" borderId="29" xfId="0" applyNumberFormat="1" applyFont="1" applyFill="1" applyBorder="1" applyAlignment="1">
      <alignment horizontal="center" vertical="center" wrapText="1"/>
    </xf>
    <xf numFmtId="1" fontId="54" fillId="0" borderId="2" xfId="0" applyNumberFormat="1" applyFont="1" applyFill="1" applyBorder="1" applyAlignment="1">
      <alignment horizontal="center" vertical="center" wrapText="1"/>
    </xf>
    <xf numFmtId="174" fontId="54" fillId="0" borderId="15" xfId="0" applyNumberFormat="1" applyFont="1" applyFill="1" applyBorder="1" applyAlignment="1">
      <alignment horizontal="center" vertical="center" wrapText="1"/>
    </xf>
    <xf numFmtId="1" fontId="55" fillId="9" borderId="17" xfId="0" applyNumberFormat="1" applyFont="1" applyFill="1" applyBorder="1" applyAlignment="1">
      <alignment horizontal="center" vertical="center" wrapText="1"/>
    </xf>
    <xf numFmtId="173" fontId="52" fillId="9" borderId="36" xfId="0" applyNumberFormat="1" applyFont="1" applyFill="1" applyBorder="1" applyAlignment="1">
      <alignment horizontal="center" vertical="center" wrapText="1"/>
    </xf>
    <xf numFmtId="1" fontId="52" fillId="9" borderId="27" xfId="0" applyNumberFormat="1" applyFont="1" applyFill="1" applyBorder="1" applyAlignment="1">
      <alignment horizontal="center" vertical="center" wrapText="1"/>
    </xf>
    <xf numFmtId="174" fontId="52" fillId="9" borderId="37" xfId="0" applyNumberFormat="1" applyFont="1" applyFill="1" applyBorder="1" applyAlignment="1">
      <alignment horizontal="center" vertical="center" wrapText="1"/>
    </xf>
    <xf numFmtId="174" fontId="52" fillId="11" borderId="17" xfId="0" applyNumberFormat="1" applyFont="1" applyFill="1" applyBorder="1" applyAlignment="1">
      <alignment horizontal="center" vertical="center" wrapText="1"/>
    </xf>
    <xf numFmtId="2" fontId="52" fillId="9" borderId="38" xfId="0" applyNumberFormat="1" applyFont="1" applyFill="1" applyBorder="1" applyAlignment="1">
      <alignment horizontal="center" vertical="center" wrapText="1"/>
    </xf>
    <xf numFmtId="2" fontId="52" fillId="9" borderId="39" xfId="0" applyNumberFormat="1" applyFont="1" applyFill="1" applyBorder="1" applyAlignment="1">
      <alignment horizontal="center" vertical="center" wrapText="1"/>
    </xf>
    <xf numFmtId="2" fontId="52" fillId="9" borderId="40" xfId="0" applyNumberFormat="1" applyFont="1" applyFill="1" applyBorder="1" applyAlignment="1">
      <alignment horizontal="center" vertical="center" wrapText="1"/>
    </xf>
    <xf numFmtId="2" fontId="56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73" fontId="52" fillId="10" borderId="36" xfId="0" applyNumberFormat="1" applyFont="1" applyFill="1" applyBorder="1" applyAlignment="1">
      <alignment horizontal="center" vertical="center" wrapText="1"/>
    </xf>
    <xf numFmtId="1" fontId="52" fillId="10" borderId="27" xfId="0" applyNumberFormat="1" applyFont="1" applyFill="1" applyBorder="1" applyAlignment="1">
      <alignment horizontal="center" vertical="center" wrapText="1"/>
    </xf>
    <xf numFmtId="174" fontId="52" fillId="10" borderId="37" xfId="0" applyNumberFormat="1" applyFont="1" applyFill="1" applyBorder="1" applyAlignment="1">
      <alignment horizontal="center" vertical="center" wrapText="1"/>
    </xf>
    <xf numFmtId="2" fontId="52" fillId="10" borderId="38" xfId="0" applyNumberFormat="1" applyFont="1" applyFill="1" applyBorder="1" applyAlignment="1">
      <alignment horizontal="center" vertical="center" wrapText="1"/>
    </xf>
    <xf numFmtId="2" fontId="52" fillId="10" borderId="39" xfId="0" applyNumberFormat="1" applyFont="1" applyFill="1" applyBorder="1" applyAlignment="1">
      <alignment horizontal="center" vertical="center" wrapText="1"/>
    </xf>
    <xf numFmtId="2" fontId="52" fillId="10" borderId="40" xfId="0" applyNumberFormat="1" applyFont="1" applyFill="1" applyBorder="1" applyAlignment="1">
      <alignment horizontal="center" vertical="center" wrapText="1"/>
    </xf>
    <xf numFmtId="2" fontId="55" fillId="10" borderId="37" xfId="0" applyNumberFormat="1" applyFont="1" applyFill="1" applyBorder="1" applyAlignment="1">
      <alignment horizontal="center" vertical="center"/>
    </xf>
    <xf numFmtId="0" fontId="55" fillId="9" borderId="22" xfId="0" applyFont="1" applyFill="1" applyBorder="1" applyAlignment="1">
      <alignment horizontal="left" vertical="center" wrapText="1"/>
    </xf>
    <xf numFmtId="0" fontId="55" fillId="9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65" fillId="9" borderId="22" xfId="0" applyNumberFormat="1" applyFont="1" applyFill="1" applyBorder="1" applyAlignment="1">
      <alignment horizontal="center" vertical="center" wrapText="1"/>
    </xf>
    <xf numFmtId="173" fontId="66" fillId="9" borderId="33" xfId="0" applyNumberFormat="1" applyFont="1" applyFill="1" applyBorder="1" applyAlignment="1">
      <alignment horizontal="center" vertical="center" wrapText="1"/>
    </xf>
    <xf numFmtId="1" fontId="66" fillId="9" borderId="23" xfId="0" applyNumberFormat="1" applyFont="1" applyFill="1" applyBorder="1" applyAlignment="1">
      <alignment horizontal="center" vertical="center" wrapText="1"/>
    </xf>
    <xf numFmtId="174" fontId="6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65" fillId="9" borderId="17" xfId="0" applyNumberFormat="1" applyFont="1" applyFill="1" applyBorder="1" applyAlignment="1">
      <alignment horizontal="center" vertical="center" wrapText="1"/>
    </xf>
    <xf numFmtId="173" fontId="66" fillId="9" borderId="36" xfId="0" applyNumberFormat="1" applyFont="1" applyFill="1" applyBorder="1" applyAlignment="1">
      <alignment horizontal="center" vertical="center" wrapText="1"/>
    </xf>
    <xf numFmtId="1" fontId="66" fillId="9" borderId="27" xfId="0" applyNumberFormat="1" applyFont="1" applyFill="1" applyBorder="1" applyAlignment="1">
      <alignment horizontal="center" vertical="center" wrapText="1"/>
    </xf>
    <xf numFmtId="174" fontId="6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65" fillId="10" borderId="17" xfId="0" applyNumberFormat="1" applyFont="1" applyFill="1" applyBorder="1" applyAlignment="1">
      <alignment horizontal="center" vertical="center" wrapText="1"/>
    </xf>
    <xf numFmtId="173" fontId="66" fillId="10" borderId="36" xfId="0" applyNumberFormat="1" applyFont="1" applyFill="1" applyBorder="1" applyAlignment="1">
      <alignment horizontal="center" vertical="center" wrapText="1"/>
    </xf>
    <xf numFmtId="1" fontId="66" fillId="10" borderId="27" xfId="0" applyNumberFormat="1" applyFont="1" applyFill="1" applyBorder="1" applyAlignment="1">
      <alignment horizontal="center" vertical="center" wrapText="1"/>
    </xf>
    <xf numFmtId="174" fontId="6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8" fillId="0" borderId="49" xfId="0" applyFont="1" applyBorder="1"/>
    <xf numFmtId="0" fontId="58" fillId="0" borderId="50" xfId="0" applyFont="1" applyBorder="1"/>
    <xf numFmtId="0" fontId="58" fillId="0" borderId="49" xfId="0" applyNumberFormat="1" applyFont="1" applyBorder="1"/>
    <xf numFmtId="0" fontId="58" fillId="0" borderId="51" xfId="0" applyNumberFormat="1" applyFont="1" applyBorder="1"/>
    <xf numFmtId="187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8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9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87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73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90" fontId="3" fillId="9" borderId="78" xfId="0" applyNumberFormat="1" applyFont="1" applyFill="1" applyBorder="1" applyAlignment="1">
      <alignment horizontal="center" vertical="center" wrapText="1"/>
    </xf>
    <xf numFmtId="190" fontId="3" fillId="9" borderId="79" xfId="0" applyNumberFormat="1" applyFont="1" applyFill="1" applyBorder="1" applyAlignment="1">
      <alignment horizontal="center" vertical="center" wrapText="1"/>
    </xf>
    <xf numFmtId="190" fontId="3" fillId="9" borderId="37" xfId="0" applyNumberFormat="1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1" fontId="3" fillId="0" borderId="99" xfId="0" applyNumberFormat="1" applyFont="1" applyFill="1" applyBorder="1" applyAlignment="1">
      <alignment horizontal="center" vertical="center" wrapText="1"/>
    </xf>
    <xf numFmtId="173" fontId="2" fillId="0" borderId="100" xfId="0" applyNumberFormat="1" applyFont="1" applyFill="1" applyBorder="1" applyAlignment="1">
      <alignment horizontal="center" vertical="center" wrapText="1"/>
    </xf>
    <xf numFmtId="1" fontId="2" fillId="0" borderId="101" xfId="0" applyNumberFormat="1" applyFont="1" applyFill="1" applyBorder="1" applyAlignment="1">
      <alignment horizontal="center" vertical="center" wrapText="1"/>
    </xf>
    <xf numFmtId="190" fontId="2" fillId="0" borderId="102" xfId="0" applyNumberFormat="1" applyFont="1" applyFill="1" applyBorder="1" applyAlignment="1">
      <alignment horizontal="center" vertical="center" wrapText="1"/>
    </xf>
    <xf numFmtId="190" fontId="2" fillId="0" borderId="103" xfId="0" applyNumberFormat="1" applyFont="1" applyFill="1" applyBorder="1" applyAlignment="1">
      <alignment horizontal="center" vertical="center" wrapText="1"/>
    </xf>
    <xf numFmtId="0" fontId="3" fillId="0" borderId="104" xfId="0" applyFont="1" applyFill="1" applyBorder="1" applyAlignment="1">
      <alignment horizontal="center" vertical="center" wrapText="1"/>
    </xf>
    <xf numFmtId="1" fontId="3" fillId="0" borderId="104" xfId="0" applyNumberFormat="1" applyFont="1" applyFill="1" applyBorder="1" applyAlignment="1">
      <alignment horizontal="center" vertical="center" wrapText="1"/>
    </xf>
    <xf numFmtId="173" fontId="2" fillId="0" borderId="105" xfId="0" applyNumberFormat="1" applyFont="1" applyFill="1" applyBorder="1" applyAlignment="1">
      <alignment horizontal="center" vertical="center" wrapText="1"/>
    </xf>
    <xf numFmtId="1" fontId="2" fillId="0" borderId="106" xfId="0" applyNumberFormat="1" applyFont="1" applyFill="1" applyBorder="1" applyAlignment="1">
      <alignment horizontal="center" vertical="center" wrapText="1"/>
    </xf>
    <xf numFmtId="190" fontId="2" fillId="0" borderId="107" xfId="0" applyNumberFormat="1" applyFont="1" applyFill="1" applyBorder="1" applyAlignment="1">
      <alignment horizontal="center" vertical="center" wrapText="1"/>
    </xf>
    <xf numFmtId="190" fontId="2" fillId="0" borderId="108" xfId="0" applyNumberFormat="1" applyFont="1" applyFill="1" applyBorder="1" applyAlignment="1">
      <alignment horizontal="center" vertical="center" wrapText="1"/>
    </xf>
    <xf numFmtId="0" fontId="3" fillId="0" borderId="109" xfId="0" applyFont="1" applyFill="1" applyBorder="1" applyAlignment="1">
      <alignment horizontal="center" vertical="center" wrapText="1"/>
    </xf>
    <xf numFmtId="1" fontId="3" fillId="0" borderId="109" xfId="0" applyNumberFormat="1" applyFont="1" applyFill="1" applyBorder="1" applyAlignment="1">
      <alignment horizontal="center" vertical="center" wrapText="1"/>
    </xf>
    <xf numFmtId="173" fontId="2" fillId="0" borderId="110" xfId="0" applyNumberFormat="1" applyFont="1" applyFill="1" applyBorder="1" applyAlignment="1">
      <alignment horizontal="center" vertical="center" wrapText="1"/>
    </xf>
    <xf numFmtId="1" fontId="2" fillId="0" borderId="111" xfId="0" applyNumberFormat="1" applyFont="1" applyFill="1" applyBorder="1" applyAlignment="1">
      <alignment horizontal="center" vertical="center" wrapText="1"/>
    </xf>
    <xf numFmtId="190" fontId="2" fillId="0" borderId="112" xfId="0" applyNumberFormat="1" applyFont="1" applyFill="1" applyBorder="1" applyAlignment="1">
      <alignment horizontal="center" vertical="center" wrapText="1"/>
    </xf>
    <xf numFmtId="190" fontId="2" fillId="0" borderId="113" xfId="0" applyNumberFormat="1" applyFont="1" applyFill="1" applyBorder="1" applyAlignment="1">
      <alignment horizontal="center" vertical="center" wrapText="1"/>
    </xf>
    <xf numFmtId="1" fontId="3" fillId="0" borderId="99" xfId="0" applyNumberFormat="1" applyFont="1" applyBorder="1" applyAlignment="1">
      <alignment horizontal="center" vertical="center" wrapText="1"/>
    </xf>
    <xf numFmtId="173" fontId="2" fillId="0" borderId="100" xfId="0" applyNumberFormat="1" applyFont="1" applyBorder="1" applyAlignment="1">
      <alignment horizontal="center" vertical="center" wrapText="1"/>
    </xf>
    <xf numFmtId="1" fontId="2" fillId="0" borderId="101" xfId="0" applyNumberFormat="1" applyFont="1" applyBorder="1" applyAlignment="1">
      <alignment horizontal="center" vertical="center" wrapText="1"/>
    </xf>
    <xf numFmtId="190" fontId="2" fillId="0" borderId="102" xfId="0" applyNumberFormat="1" applyFont="1" applyBorder="1" applyAlignment="1">
      <alignment horizontal="center" vertical="center" wrapText="1"/>
    </xf>
    <xf numFmtId="190" fontId="2" fillId="0" borderId="103" xfId="0" applyNumberFormat="1" applyFont="1" applyBorder="1" applyAlignment="1">
      <alignment horizontal="center" vertical="center" wrapText="1"/>
    </xf>
    <xf numFmtId="1" fontId="3" fillId="0" borderId="104" xfId="0" applyNumberFormat="1" applyFont="1" applyBorder="1" applyAlignment="1">
      <alignment horizontal="center" vertical="center" wrapText="1"/>
    </xf>
    <xf numFmtId="173" fontId="2" fillId="0" borderId="105" xfId="0" applyNumberFormat="1" applyFont="1" applyBorder="1" applyAlignment="1">
      <alignment horizontal="center" vertical="center" wrapText="1"/>
    </xf>
    <xf numFmtId="1" fontId="2" fillId="0" borderId="106" xfId="0" applyNumberFormat="1" applyFont="1" applyBorder="1" applyAlignment="1">
      <alignment horizontal="center" vertical="center" wrapText="1"/>
    </xf>
    <xf numFmtId="190" fontId="2" fillId="0" borderId="107" xfId="0" applyNumberFormat="1" applyFont="1" applyBorder="1" applyAlignment="1">
      <alignment horizontal="center" vertical="center" wrapText="1"/>
    </xf>
    <xf numFmtId="190" fontId="2" fillId="0" borderId="108" xfId="0" applyNumberFormat="1" applyFont="1" applyBorder="1" applyAlignment="1">
      <alignment horizontal="center" vertical="center" wrapText="1"/>
    </xf>
    <xf numFmtId="0" fontId="22" fillId="0" borderId="104" xfId="0" applyFont="1" applyFill="1" applyBorder="1" applyAlignment="1">
      <alignment horizontal="center" vertical="center" wrapText="1"/>
    </xf>
    <xf numFmtId="1" fontId="3" fillId="0" borderId="109" xfId="0" applyNumberFormat="1" applyFont="1" applyBorder="1" applyAlignment="1">
      <alignment horizontal="center" vertical="center" wrapText="1"/>
    </xf>
    <xf numFmtId="173" fontId="2" fillId="0" borderId="110" xfId="0" applyNumberFormat="1" applyFont="1" applyBorder="1" applyAlignment="1">
      <alignment horizontal="center" vertical="center" wrapText="1"/>
    </xf>
    <xf numFmtId="1" fontId="2" fillId="0" borderId="111" xfId="0" applyNumberFormat="1" applyFont="1" applyBorder="1" applyAlignment="1">
      <alignment horizontal="center" vertical="center" wrapText="1"/>
    </xf>
    <xf numFmtId="190" fontId="2" fillId="0" borderId="112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4" xfId="0" applyFont="1" applyFill="1" applyBorder="1" applyAlignment="1">
      <alignment horizontal="center" vertical="center" wrapText="1"/>
    </xf>
    <xf numFmtId="1" fontId="3" fillId="0" borderId="114" xfId="0" applyNumberFormat="1" applyFont="1" applyFill="1" applyBorder="1" applyAlignment="1">
      <alignment horizontal="center" vertical="center" wrapText="1"/>
    </xf>
    <xf numFmtId="173" fontId="2" fillId="0" borderId="115" xfId="0" applyNumberFormat="1" applyFont="1" applyFill="1" applyBorder="1" applyAlignment="1">
      <alignment horizontal="center" vertical="center" wrapText="1"/>
    </xf>
    <xf numFmtId="1" fontId="2" fillId="0" borderId="116" xfId="0" applyNumberFormat="1" applyFont="1" applyFill="1" applyBorder="1" applyAlignment="1">
      <alignment horizontal="center" vertical="center" wrapText="1"/>
    </xf>
    <xf numFmtId="190" fontId="2" fillId="0" borderId="117" xfId="0" applyNumberFormat="1" applyFont="1" applyFill="1" applyBorder="1" applyAlignment="1">
      <alignment horizontal="center" vertical="center" wrapText="1"/>
    </xf>
    <xf numFmtId="190" fontId="2" fillId="0" borderId="118" xfId="0" applyNumberFormat="1" applyFont="1" applyFill="1" applyBorder="1" applyAlignment="1">
      <alignment horizontal="center" vertical="center" wrapText="1"/>
    </xf>
    <xf numFmtId="0" fontId="3" fillId="0" borderId="119" xfId="0" applyFont="1" applyFill="1" applyBorder="1" applyAlignment="1">
      <alignment horizontal="center" vertical="center" wrapText="1"/>
    </xf>
    <xf numFmtId="1" fontId="3" fillId="0" borderId="119" xfId="0" applyNumberFormat="1" applyFont="1" applyFill="1" applyBorder="1" applyAlignment="1">
      <alignment horizontal="center" vertical="center" wrapText="1"/>
    </xf>
    <xf numFmtId="173" fontId="2" fillId="0" borderId="120" xfId="0" applyNumberFormat="1" applyFont="1" applyFill="1" applyBorder="1" applyAlignment="1">
      <alignment horizontal="center" vertical="center" wrapText="1"/>
    </xf>
    <xf numFmtId="1" fontId="2" fillId="0" borderId="121" xfId="0" applyNumberFormat="1" applyFont="1" applyFill="1" applyBorder="1" applyAlignment="1">
      <alignment horizontal="center" vertical="center" wrapText="1"/>
    </xf>
    <xf numFmtId="190" fontId="2" fillId="0" borderId="122" xfId="0" applyNumberFormat="1" applyFont="1" applyFill="1" applyBorder="1" applyAlignment="1">
      <alignment horizontal="center" vertical="center" wrapText="1"/>
    </xf>
    <xf numFmtId="190" fontId="2" fillId="0" borderId="123" xfId="0" applyNumberFormat="1" applyFont="1" applyFill="1" applyBorder="1" applyAlignment="1">
      <alignment horizontal="center" vertical="center" wrapText="1"/>
    </xf>
    <xf numFmtId="0" fontId="3" fillId="0" borderId="124" xfId="0" applyFont="1" applyFill="1" applyBorder="1" applyAlignment="1">
      <alignment horizontal="center" vertical="center" wrapText="1"/>
    </xf>
    <xf numFmtId="1" fontId="3" fillId="0" borderId="124" xfId="0" applyNumberFormat="1" applyFont="1" applyFill="1" applyBorder="1" applyAlignment="1">
      <alignment horizontal="center" vertical="center" wrapText="1"/>
    </xf>
    <xf numFmtId="173" fontId="2" fillId="0" borderId="125" xfId="0" applyNumberFormat="1" applyFont="1" applyFill="1" applyBorder="1" applyAlignment="1">
      <alignment horizontal="center" vertical="center" wrapText="1"/>
    </xf>
    <xf numFmtId="1" fontId="2" fillId="0" borderId="126" xfId="0" applyNumberFormat="1" applyFont="1" applyFill="1" applyBorder="1" applyAlignment="1">
      <alignment horizontal="center" vertical="center" wrapText="1"/>
    </xf>
    <xf numFmtId="190" fontId="2" fillId="0" borderId="127" xfId="0" applyNumberFormat="1" applyFont="1" applyFill="1" applyBorder="1" applyAlignment="1">
      <alignment horizontal="center" vertical="center" wrapText="1"/>
    </xf>
    <xf numFmtId="190" fontId="2" fillId="0" borderId="12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7" xfId="0" applyFont="1" applyFill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center" vertical="center" wrapText="1"/>
    </xf>
    <xf numFmtId="190" fontId="2" fillId="0" borderId="129" xfId="0" applyNumberFormat="1" applyFont="1" applyBorder="1" applyAlignment="1">
      <alignment horizontal="center" vertical="center" wrapText="1"/>
    </xf>
    <xf numFmtId="190" fontId="2" fillId="0" borderId="130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112" xfId="0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center" vertical="center" wrapText="1"/>
    </xf>
    <xf numFmtId="0" fontId="23" fillId="0" borderId="107" xfId="0" applyFont="1" applyFill="1" applyBorder="1" applyAlignment="1">
      <alignment horizontal="center" vertical="center" wrapText="1"/>
    </xf>
    <xf numFmtId="0" fontId="2" fillId="0" borderId="131" xfId="0" applyFont="1" applyFill="1" applyBorder="1" applyAlignment="1">
      <alignment horizontal="center" vertical="center" wrapText="1"/>
    </xf>
    <xf numFmtId="0" fontId="2" fillId="0" borderId="102" xfId="0" quotePrefix="1" applyFont="1" applyFill="1" applyBorder="1" applyAlignment="1">
      <alignment horizontal="center" vertical="center" wrapText="1"/>
    </xf>
    <xf numFmtId="0" fontId="2" fillId="0" borderId="117" xfId="0" applyFont="1" applyFill="1" applyBorder="1" applyAlignment="1">
      <alignment horizontal="center" vertical="center" wrapText="1"/>
    </xf>
    <xf numFmtId="0" fontId="2" fillId="0" borderId="122" xfId="0" applyFont="1" applyFill="1" applyBorder="1" applyAlignment="1">
      <alignment horizontal="center" vertical="center" wrapText="1"/>
    </xf>
    <xf numFmtId="0" fontId="2" fillId="0" borderId="127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2" xfId="0" applyFont="1" applyFill="1" applyBorder="1" applyAlignment="1">
      <alignment horizontal="center" vertical="center" wrapText="1"/>
    </xf>
    <xf numFmtId="0" fontId="41" fillId="9" borderId="41" xfId="0" applyFont="1" applyFill="1" applyBorder="1" applyAlignment="1">
      <alignment horizontal="center" vertical="center" wrapText="1"/>
    </xf>
    <xf numFmtId="0" fontId="41" fillId="10" borderId="41" xfId="0" applyFont="1" applyFill="1" applyBorder="1" applyAlignment="1">
      <alignment horizontal="center" vertical="center" wrapText="1"/>
    </xf>
    <xf numFmtId="190" fontId="10" fillId="0" borderId="28" xfId="0" applyNumberFormat="1" applyFont="1" applyBorder="1" applyAlignment="1">
      <alignment horizontal="center" vertical="center"/>
    </xf>
    <xf numFmtId="0" fontId="67" fillId="0" borderId="81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2" fillId="9" borderId="78" xfId="0" applyFont="1" applyFill="1" applyBorder="1" applyAlignment="1">
      <alignment horizontal="right" vertical="center" wrapText="1"/>
    </xf>
    <xf numFmtId="0" fontId="2" fillId="9" borderId="79" xfId="0" applyFont="1" applyFill="1" applyBorder="1" applyAlignment="1">
      <alignment vertical="center" wrapText="1"/>
    </xf>
    <xf numFmtId="0" fontId="23" fillId="10" borderId="82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66" fillId="0" borderId="14" xfId="0" applyFont="1" applyFill="1" applyBorder="1" applyAlignment="1">
      <alignment horizontal="left" vertical="top" wrapText="1"/>
    </xf>
    <xf numFmtId="0" fontId="60" fillId="0" borderId="0" xfId="0" applyFont="1"/>
    <xf numFmtId="186" fontId="6" fillId="0" borderId="83" xfId="0" quotePrefix="1" applyNumberFormat="1" applyFont="1" applyBorder="1" applyAlignment="1">
      <alignment horizontal="center" vertical="center" wrapText="1"/>
    </xf>
    <xf numFmtId="186" fontId="6" fillId="0" borderId="84" xfId="0" quotePrefix="1" applyNumberFormat="1" applyFont="1" applyBorder="1" applyAlignment="1">
      <alignment horizontal="center" vertical="center" wrapText="1"/>
    </xf>
    <xf numFmtId="186" fontId="6" fillId="0" borderId="85" xfId="0" quotePrefix="1" applyNumberFormat="1" applyFont="1" applyBorder="1" applyAlignment="1">
      <alignment horizontal="center" vertical="center" wrapText="1"/>
    </xf>
    <xf numFmtId="186" fontId="6" fillId="0" borderId="86" xfId="0" applyNumberFormat="1" applyFont="1" applyBorder="1" applyAlignment="1">
      <alignment horizontal="center" vertical="center" wrapText="1"/>
    </xf>
    <xf numFmtId="186" fontId="6" fillId="0" borderId="86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69" fillId="0" borderId="1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70" fillId="0" borderId="31" xfId="0" applyNumberFormat="1" applyFont="1" applyFill="1" applyBorder="1" applyAlignment="1">
      <alignment horizontal="center" vertical="center" wrapText="1"/>
    </xf>
    <xf numFmtId="1" fontId="67" fillId="0" borderId="2" xfId="0" applyNumberFormat="1" applyFont="1" applyBorder="1" applyAlignment="1">
      <alignment horizontal="center" vertical="center" wrapText="1"/>
    </xf>
    <xf numFmtId="1" fontId="67" fillId="0" borderId="15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73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90" fontId="10" fillId="0" borderId="81" xfId="0" applyNumberFormat="1" applyFont="1" applyBorder="1" applyAlignment="1">
      <alignment horizontal="center" vertical="center" wrapText="1"/>
    </xf>
    <xf numFmtId="190" fontId="10" fillId="0" borderId="88" xfId="0" applyNumberFormat="1" applyFont="1" applyBorder="1" applyAlignment="1">
      <alignment horizontal="center" vertical="center" wrapText="1"/>
    </xf>
    <xf numFmtId="190" fontId="10" fillId="0" borderId="89" xfId="0" applyNumberFormat="1" applyFont="1" applyBorder="1" applyAlignment="1">
      <alignment horizontal="center" vertical="center" wrapText="1"/>
    </xf>
    <xf numFmtId="190" fontId="10" fillId="0" borderId="14" xfId="0" applyNumberFormat="1" applyFont="1" applyBorder="1" applyAlignment="1">
      <alignment horizontal="center" vertical="center"/>
    </xf>
    <xf numFmtId="190" fontId="10" fillId="0" borderId="28" xfId="0" applyNumberFormat="1" applyFont="1" applyBorder="1" applyAlignment="1">
      <alignment horizontal="center" vertical="center"/>
    </xf>
    <xf numFmtId="190" fontId="10" fillId="0" borderId="90" xfId="0" applyNumberFormat="1" applyFont="1" applyBorder="1" applyAlignment="1">
      <alignment horizontal="center" vertical="center"/>
    </xf>
    <xf numFmtId="0" fontId="48" fillId="12" borderId="87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8" fillId="11" borderId="87" xfId="1" applyFont="1" applyFill="1" applyBorder="1" applyAlignment="1">
      <alignment horizontal="center" vertical="center" wrapText="1"/>
    </xf>
    <xf numFmtId="0" fontId="57" fillId="11" borderId="73" xfId="1" applyFont="1" applyFill="1" applyBorder="1" applyAlignment="1">
      <alignment horizontal="center" vertical="center"/>
    </xf>
    <xf numFmtId="0" fontId="57" fillId="11" borderId="87" xfId="1" applyFont="1" applyFill="1" applyBorder="1" applyAlignment="1">
      <alignment horizontal="center" vertical="center"/>
    </xf>
    <xf numFmtId="0" fontId="57" fillId="11" borderId="74" xfId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4" fillId="7" borderId="87" xfId="0" applyFont="1" applyFill="1" applyBorder="1" applyAlignment="1">
      <alignment horizontal="center" vertical="center" wrapText="1"/>
    </xf>
    <xf numFmtId="0" fontId="57" fillId="12" borderId="73" xfId="1" applyFont="1" applyFill="1" applyBorder="1" applyAlignment="1">
      <alignment horizontal="center" vertical="center"/>
    </xf>
    <xf numFmtId="0" fontId="57" fillId="12" borderId="87" xfId="1" applyFont="1" applyFill="1" applyBorder="1" applyAlignment="1">
      <alignment horizontal="center" vertical="center"/>
    </xf>
    <xf numFmtId="0" fontId="57" fillId="12" borderId="74" xfId="1" applyFont="1" applyFill="1" applyBorder="1" applyAlignment="1">
      <alignment horizontal="center" vertical="center"/>
    </xf>
    <xf numFmtId="0" fontId="20" fillId="0" borderId="56" xfId="0" applyFont="1" applyBorder="1" applyAlignment="1">
      <alignment horizontal="left" vertical="center"/>
    </xf>
    <xf numFmtId="0" fontId="20" fillId="0" borderId="92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97" xfId="0" applyFont="1" applyFill="1" applyBorder="1" applyAlignment="1">
      <alignment horizontal="left" vertical="center" wrapText="1" indent="2"/>
    </xf>
    <xf numFmtId="0" fontId="19" fillId="0" borderId="87" xfId="0" applyFont="1" applyFill="1" applyBorder="1" applyAlignment="1">
      <alignment horizontal="left" vertical="center" wrapText="1" indent="2"/>
    </xf>
    <xf numFmtId="0" fontId="19" fillId="0" borderId="98" xfId="0" applyFont="1" applyFill="1" applyBorder="1" applyAlignment="1">
      <alignment horizontal="left" vertical="center" wrapText="1" indent="2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6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" fillId="0" borderId="87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2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7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7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3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4" xfId="0" applyFont="1" applyFill="1" applyBorder="1" applyAlignment="1">
      <alignment horizontal="center" vertical="top" wrapText="1"/>
    </xf>
    <xf numFmtId="0" fontId="7" fillId="2" borderId="95" xfId="0" applyFont="1" applyFill="1" applyBorder="1" applyAlignment="1">
      <alignment horizontal="center" vertical="top" wrapText="1"/>
    </xf>
    <xf numFmtId="0" fontId="9" fillId="10" borderId="93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14">
    <dxf>
      <numFmt numFmtId="187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IceCube Collaborative Insitutions</a:t>
            </a:r>
          </a:p>
        </c:rich>
      </c:tx>
      <c:layout>
        <c:manualLayout>
          <c:xMode val="edge"/>
          <c:yMode val="edge"/>
          <c:x val="0.31607860338212446"/>
          <c:y val="2.62829308498599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2980988652382835E-2"/>
          <c:y val="0.28554593585159438"/>
          <c:w val="0.93153292210314864"/>
          <c:h val="0.5287427452238066"/>
        </c:manualLayout>
      </c:layout>
      <c:barChart>
        <c:barDir val="col"/>
        <c:grouping val="stacked"/>
        <c:ser>
          <c:idx val="0"/>
          <c:order val="0"/>
          <c:tx>
            <c:strRef>
              <c:f>'Institutional Chart'!$J$41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'Institutional Chart'!$K$40:$Y$40</c:f>
              <c:strCache>
                <c:ptCount val="15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</c:strCache>
            </c:strRef>
          </c:cat>
          <c:val>
            <c:numRef>
              <c:f>'Institutional Chart'!$K$41:$Y$41</c:f>
              <c:numCache>
                <c:formatCode>General</c:formatCode>
                <c:ptCount val="1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</c:numCache>
            </c:numRef>
          </c:val>
        </c:ser>
        <c:ser>
          <c:idx val="1"/>
          <c:order val="1"/>
          <c:tx>
            <c:strRef>
              <c:f>'Institutional Chart'!$J$42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'Institutional Chart'!$K$40:$Y$40</c:f>
              <c:strCache>
                <c:ptCount val="15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</c:strCache>
            </c:strRef>
          </c:cat>
          <c:val>
            <c:numRef>
              <c:f>'Institutional Chart'!$K$42:$Y$42</c:f>
              <c:numCache>
                <c:formatCode>General</c:formatCode>
                <c:ptCount val="15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</c:numCache>
            </c:numRef>
          </c:val>
        </c:ser>
        <c:gapWidth val="140"/>
        <c:overlap val="100"/>
        <c:axId val="99390592"/>
        <c:axId val="99392512"/>
      </c:barChart>
      <c:catAx>
        <c:axId val="99390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5880444181"/>
              <c:y val="0.90582555558933509"/>
            </c:manualLayout>
          </c:layout>
          <c:spPr>
            <a:noFill/>
            <a:ln w="25400">
              <a:noFill/>
            </a:ln>
          </c:spPr>
        </c:title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392512"/>
        <c:crosses val="autoZero"/>
        <c:auto val="1"/>
        <c:lblAlgn val="ctr"/>
        <c:lblOffset val="100"/>
        <c:tickLblSkip val="1"/>
        <c:tickMarkSkip val="1"/>
      </c:catAx>
      <c:valAx>
        <c:axId val="99392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390592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957401551221191E-2"/>
          <c:y val="0.28860000608032105"/>
          <c:w val="0.41648473186134749"/>
          <c:h val="0.34695541435698918"/>
        </c:manualLayout>
      </c:layout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IceCube M&amp;O MoU Summary v 16.0,  March 1st, 2014</a:t>
            </a:r>
          </a:p>
        </c:rich>
      </c:tx>
      <c:layout>
        <c:manualLayout>
          <c:xMode val="edge"/>
          <c:yMode val="edge"/>
          <c:x val="0.16545160456940031"/>
          <c:y val="3.68525713761762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3425809970620676E-2"/>
          <c:y val="0.19076323924922273"/>
          <c:w val="0.90634362374317767"/>
          <c:h val="0.57228971774766813"/>
        </c:manualLayout>
      </c:layout>
      <c:barChart>
        <c:barDir val="col"/>
        <c:grouping val="stacked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Chart'!$B$3:$B$43</c:f>
              <c:strCache>
                <c:ptCount val="41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Bonn</c:v>
                </c:pt>
                <c:pt idx="7">
                  <c:v>Canterbury</c:v>
                </c:pt>
                <c:pt idx="8">
                  <c:v>Chiba</c:v>
                </c:pt>
                <c:pt idx="9">
                  <c:v>Clark Atlanta</c:v>
                </c:pt>
                <c:pt idx="10">
                  <c:v>Delaware</c:v>
                </c:pt>
                <c:pt idx="11">
                  <c:v>DESY</c:v>
                </c:pt>
                <c:pt idx="12">
                  <c:v>Dortmund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Libre</c:v>
                </c:pt>
                <c:pt idx="22">
                  <c:v>Mainz</c:v>
                </c:pt>
                <c:pt idx="23">
                  <c:v>Maryland</c:v>
                </c:pt>
                <c:pt idx="24">
                  <c:v>Mons</c:v>
                </c:pt>
                <c:pt idx="25">
                  <c:v>NBI</c:v>
                </c:pt>
                <c:pt idx="26">
                  <c:v>Ohio</c:v>
                </c:pt>
                <c:pt idx="27">
                  <c:v>Oxford</c:v>
                </c:pt>
                <c:pt idx="28">
                  <c:v>Penn State</c:v>
                </c:pt>
                <c:pt idx="29">
                  <c:v>SKKU</c:v>
                </c:pt>
                <c:pt idx="30">
                  <c:v>Southern</c:v>
                </c:pt>
                <c:pt idx="31">
                  <c:v>Stockholm</c:v>
                </c:pt>
                <c:pt idx="32">
                  <c:v>Stony Brook</c:v>
                </c:pt>
                <c:pt idx="33">
                  <c:v>Toronto</c:v>
                </c:pt>
                <c:pt idx="34">
                  <c:v>UC-Berkeley</c:v>
                </c:pt>
                <c:pt idx="35">
                  <c:v>UC-Irvine</c:v>
                </c:pt>
                <c:pt idx="36">
                  <c:v>Uppsala</c:v>
                </c:pt>
                <c:pt idx="37">
                  <c:v>UW-Madison</c:v>
                </c:pt>
                <c:pt idx="38">
                  <c:v>UW-River Falls</c:v>
                </c:pt>
                <c:pt idx="39">
                  <c:v>Vrije</c:v>
                </c:pt>
                <c:pt idx="40">
                  <c:v>Wuppertal</c:v>
                </c:pt>
              </c:strCache>
            </c:strRef>
          </c:cat>
          <c:val>
            <c:numRef>
              <c:f>'Institutional Chart'!$D$3:$D$43</c:f>
              <c:numCache>
                <c:formatCode>0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5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Chart'!$B$3:$B$43</c:f>
              <c:strCache>
                <c:ptCount val="41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Bonn</c:v>
                </c:pt>
                <c:pt idx="7">
                  <c:v>Canterbury</c:v>
                </c:pt>
                <c:pt idx="8">
                  <c:v>Chiba</c:v>
                </c:pt>
                <c:pt idx="9">
                  <c:v>Clark Atlanta</c:v>
                </c:pt>
                <c:pt idx="10">
                  <c:v>Delaware</c:v>
                </c:pt>
                <c:pt idx="11">
                  <c:v>DESY</c:v>
                </c:pt>
                <c:pt idx="12">
                  <c:v>Dortmund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Libre</c:v>
                </c:pt>
                <c:pt idx="22">
                  <c:v>Mainz</c:v>
                </c:pt>
                <c:pt idx="23">
                  <c:v>Maryland</c:v>
                </c:pt>
                <c:pt idx="24">
                  <c:v>Mons</c:v>
                </c:pt>
                <c:pt idx="25">
                  <c:v>NBI</c:v>
                </c:pt>
                <c:pt idx="26">
                  <c:v>Ohio</c:v>
                </c:pt>
                <c:pt idx="27">
                  <c:v>Oxford</c:v>
                </c:pt>
                <c:pt idx="28">
                  <c:v>Penn State</c:v>
                </c:pt>
                <c:pt idx="29">
                  <c:v>SKKU</c:v>
                </c:pt>
                <c:pt idx="30">
                  <c:v>Southern</c:v>
                </c:pt>
                <c:pt idx="31">
                  <c:v>Stockholm</c:v>
                </c:pt>
                <c:pt idx="32">
                  <c:v>Stony Brook</c:v>
                </c:pt>
                <c:pt idx="33">
                  <c:v>Toronto</c:v>
                </c:pt>
                <c:pt idx="34">
                  <c:v>UC-Berkeley</c:v>
                </c:pt>
                <c:pt idx="35">
                  <c:v>UC-Irvine</c:v>
                </c:pt>
                <c:pt idx="36">
                  <c:v>Uppsala</c:v>
                </c:pt>
                <c:pt idx="37">
                  <c:v>UW-Madison</c:v>
                </c:pt>
                <c:pt idx="38">
                  <c:v>UW-River Falls</c:v>
                </c:pt>
                <c:pt idx="39">
                  <c:v>Vrije</c:v>
                </c:pt>
                <c:pt idx="40">
                  <c:v>Wuppertal</c:v>
                </c:pt>
              </c:strCache>
            </c:strRef>
          </c:cat>
          <c:val>
            <c:numRef>
              <c:f>'Institutional Chart'!$E$3:$E$43</c:f>
              <c:numCache>
                <c:formatCode>0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14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</c:numCache>
            </c:numRef>
          </c:val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Chart'!$B$3:$B$43</c:f>
              <c:strCache>
                <c:ptCount val="41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Bonn</c:v>
                </c:pt>
                <c:pt idx="7">
                  <c:v>Canterbury</c:v>
                </c:pt>
                <c:pt idx="8">
                  <c:v>Chiba</c:v>
                </c:pt>
                <c:pt idx="9">
                  <c:v>Clark Atlanta</c:v>
                </c:pt>
                <c:pt idx="10">
                  <c:v>Delaware</c:v>
                </c:pt>
                <c:pt idx="11">
                  <c:v>DESY</c:v>
                </c:pt>
                <c:pt idx="12">
                  <c:v>Dortmund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Libre</c:v>
                </c:pt>
                <c:pt idx="22">
                  <c:v>Mainz</c:v>
                </c:pt>
                <c:pt idx="23">
                  <c:v>Maryland</c:v>
                </c:pt>
                <c:pt idx="24">
                  <c:v>Mons</c:v>
                </c:pt>
                <c:pt idx="25">
                  <c:v>NBI</c:v>
                </c:pt>
                <c:pt idx="26">
                  <c:v>Ohio</c:v>
                </c:pt>
                <c:pt idx="27">
                  <c:v>Oxford</c:v>
                </c:pt>
                <c:pt idx="28">
                  <c:v>Penn State</c:v>
                </c:pt>
                <c:pt idx="29">
                  <c:v>SKKU</c:v>
                </c:pt>
                <c:pt idx="30">
                  <c:v>Southern</c:v>
                </c:pt>
                <c:pt idx="31">
                  <c:v>Stockholm</c:v>
                </c:pt>
                <c:pt idx="32">
                  <c:v>Stony Brook</c:v>
                </c:pt>
                <c:pt idx="33">
                  <c:v>Toronto</c:v>
                </c:pt>
                <c:pt idx="34">
                  <c:v>UC-Berkeley</c:v>
                </c:pt>
                <c:pt idx="35">
                  <c:v>UC-Irvine</c:v>
                </c:pt>
                <c:pt idx="36">
                  <c:v>Uppsala</c:v>
                </c:pt>
                <c:pt idx="37">
                  <c:v>UW-Madison</c:v>
                </c:pt>
                <c:pt idx="38">
                  <c:v>UW-River Falls</c:v>
                </c:pt>
                <c:pt idx="39">
                  <c:v>Vrije</c:v>
                </c:pt>
                <c:pt idx="40">
                  <c:v>Wuppertal</c:v>
                </c:pt>
              </c:strCache>
            </c:strRef>
          </c:cat>
          <c:val>
            <c:numRef>
              <c:f>'Institutional Chart'!$F$3:$F$43</c:f>
              <c:numCache>
                <c:formatCode>0</c:formatCode>
                <c:ptCount val="41"/>
                <c:pt idx="0">
                  <c:v>11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8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15</c:v>
                </c:pt>
                <c:pt idx="38">
                  <c:v>0</c:v>
                </c:pt>
                <c:pt idx="39">
                  <c:v>3</c:v>
                </c:pt>
                <c:pt idx="40">
                  <c:v>7</c:v>
                </c:pt>
              </c:numCache>
            </c:numRef>
          </c:val>
        </c:ser>
        <c:gapWidth val="80"/>
        <c:overlap val="100"/>
        <c:axId val="35394688"/>
        <c:axId val="35396224"/>
      </c:barChart>
      <c:catAx>
        <c:axId val="35394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96224"/>
        <c:crosses val="autoZero"/>
        <c:auto val="1"/>
        <c:lblAlgn val="ctr"/>
        <c:lblOffset val="100"/>
        <c:tickLblSkip val="1"/>
        <c:tickMarkSkip val="1"/>
      </c:catAx>
      <c:valAx>
        <c:axId val="35396224"/>
        <c:scaling>
          <c:orientation val="minMax"/>
          <c:max val="4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026E-3"/>
              <c:y val="9.4792375843849211E-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94688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8977343951834844"/>
          <c:y val="3.6069066694174146E-2"/>
          <c:w val="0.99492910390480793"/>
          <c:h val="0.1513025937260026"/>
        </c:manualLayout>
      </c:layout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16.0,  March 1st, 2014</a:t>
            </a:r>
          </a:p>
        </c:rich>
      </c:tx>
      <c:layout>
        <c:manualLayout>
          <c:xMode val="edge"/>
          <c:yMode val="edge"/>
          <c:x val="0.16545160456940031"/>
          <c:y val="3.68525551953064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3425809970620676E-2"/>
          <c:y val="0.11020243306274828"/>
          <c:w val="0.90634362374317767"/>
          <c:h val="0.76263451203342147"/>
        </c:manualLayout>
      </c:layout>
      <c:barChart>
        <c:barDir val="col"/>
        <c:grouping val="stacked"/>
        <c:ser>
          <c:idx val="0"/>
          <c:order val="0"/>
          <c:tx>
            <c:strRef>
              <c:f>'Institutional Chart'!$D$50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Chart'!$C$51:$C$62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Japan</c:v>
                </c:pt>
                <c:pt idx="5">
                  <c:v>Switzerland</c:v>
                </c:pt>
                <c:pt idx="6">
                  <c:v>New Zealand</c:v>
                </c:pt>
                <c:pt idx="7">
                  <c:v>Denmark</c:v>
                </c:pt>
                <c:pt idx="8">
                  <c:v>Australia</c:v>
                </c:pt>
                <c:pt idx="9">
                  <c:v>Canada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Chart'!$D$51:$D$62</c:f>
              <c:numCache>
                <c:formatCode>General</c:formatCode>
                <c:ptCount val="12"/>
                <c:pt idx="0">
                  <c:v>33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Chart'!$E$50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Chart'!$C$51:$C$62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Japan</c:v>
                </c:pt>
                <c:pt idx="5">
                  <c:v>Switzerland</c:v>
                </c:pt>
                <c:pt idx="6">
                  <c:v>New Zealand</c:v>
                </c:pt>
                <c:pt idx="7">
                  <c:v>Denmark</c:v>
                </c:pt>
                <c:pt idx="8">
                  <c:v>Australia</c:v>
                </c:pt>
                <c:pt idx="9">
                  <c:v>Canada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Chart'!$E$51:$E$62</c:f>
              <c:numCache>
                <c:formatCode>General</c:formatCode>
                <c:ptCount val="12"/>
                <c:pt idx="0">
                  <c:v>34</c:v>
                </c:pt>
                <c:pt idx="1">
                  <c:v>10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Chart'!$F$50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'Institutional Chart'!$C$51:$C$62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Japan</c:v>
                </c:pt>
                <c:pt idx="5">
                  <c:v>Switzerland</c:v>
                </c:pt>
                <c:pt idx="6">
                  <c:v>New Zealand</c:v>
                </c:pt>
                <c:pt idx="7">
                  <c:v>Denmark</c:v>
                </c:pt>
                <c:pt idx="8">
                  <c:v>Australia</c:v>
                </c:pt>
                <c:pt idx="9">
                  <c:v>Canada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Chart'!$F$51:$F$62</c:f>
              <c:numCache>
                <c:formatCode>General</c:formatCode>
                <c:ptCount val="12"/>
                <c:pt idx="0">
                  <c:v>31</c:v>
                </c:pt>
                <c:pt idx="1">
                  <c:v>49</c:v>
                </c:pt>
                <c:pt idx="2">
                  <c:v>11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gapWidth val="80"/>
        <c:overlap val="100"/>
        <c:axId val="35464320"/>
        <c:axId val="35465856"/>
      </c:barChart>
      <c:catAx>
        <c:axId val="354643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65856"/>
        <c:crosses val="autoZero"/>
        <c:auto val="1"/>
        <c:lblAlgn val="ctr"/>
        <c:lblOffset val="100"/>
        <c:tickLblSkip val="1"/>
        <c:tickMarkSkip val="1"/>
      </c:catAx>
      <c:valAx>
        <c:axId val="35465856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 count /</a:t>
                </a:r>
              </a:p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of Inst.</a:t>
                </a:r>
              </a:p>
            </c:rich>
          </c:tx>
          <c:layout>
            <c:manualLayout>
              <c:xMode val="edge"/>
              <c:yMode val="edge"/>
              <c:x val="9.12981455064194E-4"/>
              <c:y val="1.712428593484638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64320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02406011659385"/>
          <c:y val="0.16057197262106943"/>
          <c:w val="0.96539626555239799"/>
          <c:h val="0.27580546549328394"/>
        </c:manualLayout>
      </c:layout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[IceCube M&amp;O MoU SOW Summary v16 2014.0301.xlsx]Head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layout/>
      <c:overlay val="1"/>
    </c:title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Val val="1"/>
        </c:dLbl>
      </c:pivotFmt>
      <c:pivotFmt>
        <c:idx val="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Val val="1"/>
        </c:dLbl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Val val="1"/>
        </c:dLbl>
      </c:pivotFmt>
    </c:pivotFmts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Val val="1"/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shape val="box"/>
        <c:axId val="81268096"/>
        <c:axId val="81282176"/>
        <c:axId val="0"/>
      </c:bar3DChart>
      <c:catAx>
        <c:axId val="81268096"/>
        <c:scaling>
          <c:orientation val="minMax"/>
        </c:scaling>
        <c:axPos val="b"/>
        <c:numFmt formatCode="[$-409]mmmm\-yy;@" sourceLinked="0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282176"/>
        <c:crosses val="autoZero"/>
        <c:lblAlgn val="ctr"/>
        <c:lblOffset val="100"/>
      </c:catAx>
      <c:valAx>
        <c:axId val="8128217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268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[IceCube M&amp;O MoU SOW Summary v16 2014.0301.xlsx]Head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layout/>
      <c:overlay val="1"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shape val="box"/>
        <c:axId val="81296000"/>
        <c:axId val="81301888"/>
        <c:axId val="0"/>
      </c:bar3DChart>
      <c:catAx>
        <c:axId val="812960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301888"/>
        <c:crosses val="autoZero"/>
        <c:lblAlgn val="ctr"/>
        <c:lblOffset val="100"/>
      </c:catAx>
      <c:valAx>
        <c:axId val="8130188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296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[IceCube M&amp;O MoU SOW Summary v16 2014.0301.xlsx]Head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IceCube M&amp;O MoUs - Head Count</a:t>
            </a:r>
          </a:p>
        </c:rich>
      </c:tx>
      <c:overlay val="1"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shape val="box"/>
        <c:axId val="81328000"/>
        <c:axId val="81329536"/>
        <c:axId val="0"/>
      </c:bar3DChart>
      <c:catAx>
        <c:axId val="81328000"/>
        <c:scaling>
          <c:orientation val="minMax"/>
        </c:scaling>
        <c:axPos val="b"/>
        <c:numFmt formatCode="[$-409]d\-mmm;@" sourceLinked="0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329536"/>
        <c:crosses val="autoZero"/>
        <c:lblAlgn val="ctr"/>
        <c:lblOffset val="100"/>
      </c:catAx>
      <c:valAx>
        <c:axId val="8132953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328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chart" Target="../charts/chart3.xml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247650</xdr:colOff>
      <xdr:row>25</xdr:row>
      <xdr:rowOff>361950</xdr:rowOff>
    </xdr:from>
    <xdr:to>
      <xdr:col>43</xdr:col>
      <xdr:colOff>476250</xdr:colOff>
      <xdr:row>42</xdr:row>
      <xdr:rowOff>228600</xdr:rowOff>
    </xdr:to>
    <xdr:graphicFrame macro="">
      <xdr:nvGraphicFramePr>
        <xdr:cNvPr id="2195067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22</xdr:row>
      <xdr:rowOff>257175</xdr:rowOff>
    </xdr:to>
    <xdr:graphicFrame macro="">
      <xdr:nvGraphicFramePr>
        <xdr:cNvPr id="21950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31</xdr:row>
      <xdr:rowOff>0</xdr:rowOff>
    </xdr:from>
    <xdr:to>
      <xdr:col>11</xdr:col>
      <xdr:colOff>762000</xdr:colOff>
      <xdr:row>34</xdr:row>
      <xdr:rowOff>323850</xdr:rowOff>
    </xdr:to>
    <xdr:sp macro="" textlink="">
      <xdr:nvSpPr>
        <xdr:cNvPr id="2195069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59</xdr:row>
      <xdr:rowOff>457200</xdr:rowOff>
    </xdr:from>
    <xdr:to>
      <xdr:col>7</xdr:col>
      <xdr:colOff>762000</xdr:colOff>
      <xdr:row>61</xdr:row>
      <xdr:rowOff>9525</xdr:rowOff>
    </xdr:to>
    <xdr:pic>
      <xdr:nvPicPr>
        <xdr:cNvPr id="2195070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57</xdr:row>
      <xdr:rowOff>9525</xdr:rowOff>
    </xdr:from>
    <xdr:to>
      <xdr:col>7</xdr:col>
      <xdr:colOff>781050</xdr:colOff>
      <xdr:row>57</xdr:row>
      <xdr:rowOff>457200</xdr:rowOff>
    </xdr:to>
    <xdr:pic>
      <xdr:nvPicPr>
        <xdr:cNvPr id="2195071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781050</xdr:colOff>
      <xdr:row>51</xdr:row>
      <xdr:rowOff>457200</xdr:rowOff>
    </xdr:to>
    <xdr:pic>
      <xdr:nvPicPr>
        <xdr:cNvPr id="2195072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38100</xdr:rowOff>
    </xdr:from>
    <xdr:to>
      <xdr:col>7</xdr:col>
      <xdr:colOff>781050</xdr:colOff>
      <xdr:row>50</xdr:row>
      <xdr:rowOff>447675</xdr:rowOff>
    </xdr:to>
    <xdr:pic>
      <xdr:nvPicPr>
        <xdr:cNvPr id="2195073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781050</xdr:colOff>
      <xdr:row>53</xdr:row>
      <xdr:rowOff>9525</xdr:rowOff>
    </xdr:to>
    <xdr:pic>
      <xdr:nvPicPr>
        <xdr:cNvPr id="2195074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53</xdr:row>
      <xdr:rowOff>9525</xdr:rowOff>
    </xdr:from>
    <xdr:to>
      <xdr:col>7</xdr:col>
      <xdr:colOff>781050</xdr:colOff>
      <xdr:row>53</xdr:row>
      <xdr:rowOff>447675</xdr:rowOff>
    </xdr:to>
    <xdr:pic>
      <xdr:nvPicPr>
        <xdr:cNvPr id="2195075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58</xdr:row>
      <xdr:rowOff>0</xdr:rowOff>
    </xdr:from>
    <xdr:to>
      <xdr:col>7</xdr:col>
      <xdr:colOff>781050</xdr:colOff>
      <xdr:row>58</xdr:row>
      <xdr:rowOff>457200</xdr:rowOff>
    </xdr:to>
    <xdr:pic>
      <xdr:nvPicPr>
        <xdr:cNvPr id="2195076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19050</xdr:rowOff>
    </xdr:from>
    <xdr:to>
      <xdr:col>8</xdr:col>
      <xdr:colOff>0</xdr:colOff>
      <xdr:row>61</xdr:row>
      <xdr:rowOff>457200</xdr:rowOff>
    </xdr:to>
    <xdr:pic>
      <xdr:nvPicPr>
        <xdr:cNvPr id="2195077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53</xdr:row>
      <xdr:rowOff>457200</xdr:rowOff>
    </xdr:from>
    <xdr:to>
      <xdr:col>7</xdr:col>
      <xdr:colOff>752475</xdr:colOff>
      <xdr:row>55</xdr:row>
      <xdr:rowOff>9525</xdr:rowOff>
    </xdr:to>
    <xdr:pic>
      <xdr:nvPicPr>
        <xdr:cNvPr id="2195078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54</xdr:row>
      <xdr:rowOff>466725</xdr:rowOff>
    </xdr:from>
    <xdr:to>
      <xdr:col>7</xdr:col>
      <xdr:colOff>609600</xdr:colOff>
      <xdr:row>55</xdr:row>
      <xdr:rowOff>457200</xdr:rowOff>
    </xdr:to>
    <xdr:pic>
      <xdr:nvPicPr>
        <xdr:cNvPr id="2195079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56</xdr:row>
      <xdr:rowOff>0</xdr:rowOff>
    </xdr:from>
    <xdr:to>
      <xdr:col>7</xdr:col>
      <xdr:colOff>781050</xdr:colOff>
      <xdr:row>56</xdr:row>
      <xdr:rowOff>457200</xdr:rowOff>
    </xdr:to>
    <xdr:pic>
      <xdr:nvPicPr>
        <xdr:cNvPr id="2195080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790575</xdr:colOff>
      <xdr:row>59</xdr:row>
      <xdr:rowOff>457200</xdr:rowOff>
    </xdr:to>
    <xdr:pic>
      <xdr:nvPicPr>
        <xdr:cNvPr id="2195081" name="Picture 1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715250" y="25669875"/>
          <a:ext cx="790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49</xdr:row>
      <xdr:rowOff>0</xdr:rowOff>
    </xdr:from>
    <xdr:to>
      <xdr:col>25</xdr:col>
      <xdr:colOff>200025</xdr:colOff>
      <xdr:row>69</xdr:row>
      <xdr:rowOff>104775</xdr:rowOff>
    </xdr:to>
    <xdr:graphicFrame macro="">
      <xdr:nvGraphicFramePr>
        <xdr:cNvPr id="21950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0.2481</cdr:y>
    </cdr:from>
    <cdr:to>
      <cdr:x>0.99097</cdr:x>
      <cdr:y>0.34475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69475" y="1834994"/>
          <a:ext cx="1288976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41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0.23</cdr:x>
      <cdr:y>0.11235</cdr:y>
    </cdr:from>
    <cdr:to>
      <cdr:x>0.31408</cdr:x>
      <cdr:y>0.19632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7351" y="830959"/>
          <a:ext cx="887349" cy="621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0.16814</cdr:x>
      <cdr:y>0.11235</cdr:y>
    </cdr:from>
    <cdr:to>
      <cdr:x>0.23509</cdr:x>
      <cdr:y>0.17747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4458" y="830959"/>
          <a:ext cx="706570" cy="481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0.27704</cdr:x>
      <cdr:y>0.11235</cdr:y>
    </cdr:from>
    <cdr:to>
      <cdr:x>0.38241</cdr:x>
      <cdr:y>0.17753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3830" y="830959"/>
          <a:ext cx="1112043" cy="482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0.35976</cdr:x>
      <cdr:y>0.11235</cdr:y>
    </cdr:from>
    <cdr:to>
      <cdr:x>0.44215</cdr:x>
      <cdr:y>0.19632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6843" y="830959"/>
          <a:ext cx="869520" cy="621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0.34821</cdr:x>
      <cdr:y>0.20928</cdr:y>
    </cdr:from>
    <cdr:to>
      <cdr:x>0.42904</cdr:x>
      <cdr:y>0.2675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4909" y="1547866"/>
          <a:ext cx="853055" cy="430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0.42694</cdr:x>
      <cdr:y>0.11235</cdr:y>
    </cdr:from>
    <cdr:to>
      <cdr:x>0.53231</cdr:x>
      <cdr:y>0.19633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814" y="830959"/>
          <a:ext cx="1112043" cy="621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0.11101</cdr:y>
    </cdr:from>
    <cdr:to>
      <cdr:x>0.17083</cdr:x>
      <cdr:y>0.15616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21047"/>
          <a:ext cx="1676784" cy="333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0.03708</cdr:x>
      <cdr:y>0.203</cdr:y>
    </cdr:from>
    <cdr:to>
      <cdr:x>0.97972</cdr:x>
      <cdr:y>0.203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27746" y="1400115"/>
          <a:ext cx="10885377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0.00452</cdr:x>
      <cdr:y>0.20928</cdr:y>
    </cdr:from>
    <cdr:to>
      <cdr:x>0.17336</cdr:x>
      <cdr:y>0.27391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46" y="1547866"/>
          <a:ext cx="1781886" cy="478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0.6578</cdr:x>
      <cdr:y>0.08584</cdr:y>
    </cdr:from>
    <cdr:to>
      <cdr:x>0.7722</cdr:x>
      <cdr:y>0.21072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2260" y="634877"/>
          <a:ext cx="1207343" cy="923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0.63839</cdr:x>
      <cdr:y>0.20928</cdr:y>
    </cdr:from>
    <cdr:to>
      <cdr:x>0.75536</cdr:x>
      <cdr:y>0.25598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37404" y="1547866"/>
          <a:ext cx="1234467" cy="345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0.73159</cdr:x>
      <cdr:y>0.20928</cdr:y>
    </cdr:from>
    <cdr:to>
      <cdr:x>0.83164</cdr:x>
      <cdr:y>0.2632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1011" y="1547866"/>
          <a:ext cx="1055897" cy="3988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0.85951</cdr:x>
      <cdr:y>0.20928</cdr:y>
    </cdr:from>
    <cdr:to>
      <cdr:x>0.91571</cdr:x>
      <cdr:y>0.24404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70996" y="1547866"/>
          <a:ext cx="593118" cy="257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0.85014</cdr:x>
      <cdr:y>0.12159</cdr:y>
    </cdr:from>
    <cdr:to>
      <cdr:x>0.9173</cdr:x>
      <cdr:y>0.16198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2537" y="899267"/>
          <a:ext cx="708787" cy="2987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0.92426</cdr:x>
      <cdr:y>0.10346</cdr:y>
    </cdr:from>
    <cdr:to>
      <cdr:x>0.99142</cdr:x>
      <cdr:y>0.19317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54394" y="765175"/>
          <a:ext cx="708787" cy="663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791128" y="6977062"/>
          <a:ext cx="77102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0.28538</cdr:y>
    </cdr:from>
    <cdr:to>
      <cdr:x>0.73709</cdr:x>
      <cdr:y>0.36686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2736" y="2503488"/>
          <a:ext cx="5730875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41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0.40945</cdr:x>
      <cdr:y>0.32961</cdr:y>
    </cdr:from>
    <cdr:to>
      <cdr:x>0.83814</cdr:x>
      <cdr:y>0.42787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7334" y="3263304"/>
          <a:ext cx="5745163" cy="972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41 Collaborative Institutions</a:t>
          </a:r>
        </a:p>
      </cdr:txBody>
    </cdr:sp>
  </cdr:relSizeAnchor>
  <cdr:relSizeAnchor xmlns:cdr="http://schemas.openxmlformats.org/drawingml/2006/chartDrawing">
    <cdr:from>
      <cdr:x>0.09363</cdr:x>
      <cdr:y>0.07156</cdr:y>
    </cdr:from>
    <cdr:to>
      <cdr:x>0.13269</cdr:x>
      <cdr:y>0.11848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8227" y="690337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</a:t>
          </a:r>
        </a:p>
      </cdr:txBody>
    </cdr:sp>
  </cdr:relSizeAnchor>
  <cdr:relSizeAnchor xmlns:cdr="http://schemas.openxmlformats.org/drawingml/2006/chartDrawing">
    <cdr:from>
      <cdr:x>0.16815</cdr:x>
      <cdr:y>0.2803</cdr:y>
    </cdr:from>
    <cdr:to>
      <cdr:x>0.20721</cdr:x>
      <cdr:y>0.32722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1551" y="270419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0.7796</cdr:y>
    </cdr:from>
    <cdr:to>
      <cdr:x>0.43279</cdr:x>
      <cdr:y>0.82652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8729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0.46722</cdr:x>
      <cdr:y>0.7796</cdr:y>
    </cdr:from>
    <cdr:to>
      <cdr:x>0.50628</cdr:x>
      <cdr:y>0.82652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844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0.3875</cdr:x>
      <cdr:y>0.93493</cdr:y>
    </cdr:from>
    <cdr:to>
      <cdr:x>0.44274</cdr:x>
      <cdr:y>0.98375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5187788" y="9104117"/>
          <a:ext cx="739499" cy="47542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0.47362</cdr:x>
      <cdr:y>0.93493</cdr:y>
    </cdr:from>
    <cdr:to>
      <cdr:x>0.50783</cdr:x>
      <cdr:y>0.98155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6340674" y="9104117"/>
          <a:ext cx="458046" cy="4540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0.53598</cdr:x>
      <cdr:y>0.93404</cdr:y>
    </cdr:from>
    <cdr:to>
      <cdr:x>0.59448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7175605" y="9095458"/>
          <a:ext cx="783123" cy="46222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0.61243</cdr:x>
      <cdr:y>0.93493</cdr:y>
    </cdr:from>
    <cdr:to>
      <cdr:x>0.67065</cdr:x>
      <cdr:y>0.9822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199144" y="9104117"/>
          <a:ext cx="779445" cy="46036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0.68797</cdr:x>
      <cdr:y>0.93493</cdr:y>
    </cdr:from>
    <cdr:to>
      <cdr:x>0.74591</cdr:x>
      <cdr:y>0.98202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9210371" y="9104117"/>
          <a:ext cx="775765" cy="45852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0.7635</cdr:x>
      <cdr:y>0.93493</cdr:y>
    </cdr:from>
    <cdr:to>
      <cdr:x>0.82258</cdr:x>
      <cdr:y>0.98202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10221597" y="9104117"/>
          <a:ext cx="791006" cy="45852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24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2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  <pageSetUpPr fitToPage="1"/>
  </sheetPr>
  <dimension ref="A1:BS57"/>
  <sheetViews>
    <sheetView tabSelected="1" zoomScale="85" zoomScaleNormal="85" zoomScaleSheetLayoutView="100" workbookViewId="0">
      <pane xSplit="4" ySplit="2" topLeftCell="F3" activePane="bottomRight" state="frozen"/>
      <selection activeCell="S29" sqref="S29"/>
      <selection pane="topRight" activeCell="S29" sqref="S29"/>
      <selection pane="bottomLeft" activeCell="S29" sqref="S29"/>
      <selection pane="bottomRight" activeCell="D55" sqref="D55"/>
    </sheetView>
  </sheetViews>
  <sheetFormatPr defaultRowHeight="15.75" outlineLevelRow="1" outlineLevelCol="3"/>
  <cols>
    <col min="1" max="1" width="19" hidden="1" customWidth="1" outlineLevel="1"/>
    <col min="2" max="2" width="9.7109375" style="294" hidden="1" customWidth="1" outlineLevel="1"/>
    <col min="3" max="3" width="11" hidden="1" customWidth="1" outlineLevel="1"/>
    <col min="4" max="4" width="52" customWidth="1" collapsed="1"/>
    <col min="5" max="5" width="16.85546875" hidden="1" customWidth="1" outlineLevel="2"/>
    <col min="6" max="6" width="5.85546875" style="3" customWidth="1" collapsed="1"/>
    <col min="7" max="7" width="5.140625" style="3" customWidth="1"/>
    <col min="8" max="8" width="5.5703125" style="3" customWidth="1"/>
    <col min="9" max="9" width="5.140625" style="3" customWidth="1"/>
    <col min="10" max="10" width="0.7109375" style="3" customWidth="1"/>
    <col min="11" max="12" width="10.7109375" customWidth="1"/>
    <col min="13" max="13" width="10.5703125" customWidth="1"/>
    <col min="14" max="14" width="10" customWidth="1"/>
    <col min="15" max="15" width="13.140625" customWidth="1"/>
    <col min="16" max="16" width="9.28515625" customWidth="1"/>
    <col min="17" max="17" width="1.28515625" customWidth="1"/>
    <col min="18" max="18" width="12.7109375" hidden="1" customWidth="1" outlineLevel="1"/>
    <col min="19" max="19" width="12.5703125" hidden="1" customWidth="1" outlineLevel="1"/>
    <col min="20" max="20" width="15" style="473" hidden="1" customWidth="1" outlineLevel="1"/>
    <col min="21" max="21" width="2.140625" hidden="1" customWidth="1" outlineLevel="1" collapsed="1"/>
    <col min="22" max="22" width="11.7109375" style="68" hidden="1" customWidth="1" outlineLevel="3"/>
    <col min="23" max="23" width="49.5703125" style="68" hidden="1" customWidth="1" outlineLevel="3" collapsed="1"/>
    <col min="24" max="24" width="17.28515625" style="68" hidden="1" customWidth="1" outlineLevel="3"/>
    <col min="25" max="28" width="5.5703125" style="179" hidden="1" customWidth="1" outlineLevel="2"/>
    <col min="29" max="29" width="0.7109375" style="179" hidden="1" customWidth="1" outlineLevel="2"/>
    <col min="30" max="30" width="6" style="68" hidden="1" customWidth="1" outlineLevel="2"/>
    <col min="31" max="31" width="7.5703125" style="68" hidden="1" customWidth="1" outlineLevel="2"/>
    <col min="32" max="32" width="7.85546875" style="68" hidden="1" customWidth="1" outlineLevel="2"/>
    <col min="33" max="33" width="7.5703125" style="68" hidden="1" customWidth="1" outlineLevel="2"/>
    <col min="34" max="34" width="7.140625" style="68" hidden="1" customWidth="1" outlineLevel="2"/>
    <col min="35" max="35" width="7.85546875" style="68" hidden="1" customWidth="1" outlineLevel="2"/>
    <col min="36" max="36" width="0.85546875" style="68" hidden="1" customWidth="1" outlineLevel="2"/>
    <col min="37" max="37" width="1.28515625" hidden="1" customWidth="1" outlineLevel="1"/>
    <col min="38" max="38" width="11.7109375" style="68" hidden="1" customWidth="1" outlineLevel="3"/>
    <col min="39" max="39" width="50.42578125" style="68" hidden="1" customWidth="1" outlineLevel="3" collapsed="1"/>
    <col min="40" max="40" width="17.7109375" style="68" hidden="1" customWidth="1" outlineLevel="3"/>
    <col min="41" max="44" width="4.85546875" style="179" hidden="1" customWidth="1" outlineLevel="2"/>
    <col min="45" max="45" width="0.7109375" style="179" hidden="1" customWidth="1" outlineLevel="2"/>
    <col min="46" max="50" width="6.7109375" style="68" hidden="1" customWidth="1" outlineLevel="2"/>
    <col min="51" max="51" width="8" style="68" hidden="1" customWidth="1" outlineLevel="2"/>
    <col min="52" max="52" width="0.85546875" style="68" hidden="1" customWidth="1" outlineLevel="2"/>
    <col min="53" max="61" width="9.140625" hidden="1" customWidth="1" outlineLevel="1"/>
    <col min="62" max="62" width="25.85546875" hidden="1" customWidth="1" outlineLevel="1"/>
    <col min="63" max="63" width="5.7109375" style="3" hidden="1" customWidth="1" outlineLevel="1" collapsed="1"/>
    <col min="64" max="65" width="5.7109375" style="3" hidden="1" customWidth="1" outlineLevel="1"/>
    <col min="66" max="66" width="11.42578125" style="3" hidden="1" customWidth="1" outlineLevel="1"/>
    <col min="67" max="67" width="10.5703125" style="3" hidden="1" customWidth="1" outlineLevel="1"/>
    <col min="68" max="68" width="14.5703125" style="3" hidden="1" customWidth="1" outlineLevel="1"/>
    <col min="69" max="69" width="13.42578125" hidden="1" customWidth="1" outlineLevel="1"/>
    <col min="70" max="70" width="29" hidden="1" customWidth="1" outlineLevel="1"/>
    <col min="71" max="71" width="9.140625" collapsed="1"/>
  </cols>
  <sheetData>
    <row r="1" spans="1:70" ht="22.5" customHeight="1" thickBot="1">
      <c r="C1" s="375"/>
      <c r="D1" s="376" t="s">
        <v>280</v>
      </c>
      <c r="E1" s="377"/>
      <c r="F1" s="510" t="s">
        <v>114</v>
      </c>
      <c r="G1" s="511"/>
      <c r="H1" s="511"/>
      <c r="I1" s="512"/>
      <c r="J1" s="21"/>
      <c r="K1" s="513" t="s">
        <v>127</v>
      </c>
      <c r="L1" s="513"/>
      <c r="M1" s="513"/>
      <c r="N1" s="513"/>
      <c r="O1" s="513"/>
      <c r="P1" s="513"/>
      <c r="Q1" s="22"/>
      <c r="R1" s="37"/>
      <c r="S1" s="37"/>
      <c r="T1" s="471"/>
      <c r="V1" s="188"/>
      <c r="W1" s="189" t="s">
        <v>271</v>
      </c>
      <c r="X1" s="188"/>
      <c r="Y1" s="506" t="s">
        <v>114</v>
      </c>
      <c r="Z1" s="507"/>
      <c r="AA1" s="507"/>
      <c r="AB1" s="508"/>
      <c r="AC1" s="196"/>
      <c r="AD1" s="505" t="s">
        <v>271</v>
      </c>
      <c r="AE1" s="505"/>
      <c r="AF1" s="505"/>
      <c r="AG1" s="505"/>
      <c r="AH1" s="505"/>
      <c r="AI1" s="505"/>
      <c r="AJ1" s="198"/>
      <c r="AL1" s="69"/>
      <c r="AM1" s="70" t="s">
        <v>273</v>
      </c>
      <c r="AN1" s="69"/>
      <c r="AO1" s="514" t="s">
        <v>114</v>
      </c>
      <c r="AP1" s="515"/>
      <c r="AQ1" s="515"/>
      <c r="AR1" s="516"/>
      <c r="AS1" s="191"/>
      <c r="AT1" s="503" t="s">
        <v>273</v>
      </c>
      <c r="AU1" s="503"/>
      <c r="AV1" s="503"/>
      <c r="AW1" s="503"/>
      <c r="AX1" s="503"/>
      <c r="AY1" s="503"/>
      <c r="AZ1" s="203"/>
      <c r="BJ1" s="29"/>
      <c r="BK1" s="494"/>
      <c r="BL1" s="495"/>
      <c r="BM1" s="495"/>
      <c r="BN1" s="496"/>
      <c r="BO1" s="380"/>
      <c r="BP1"/>
      <c r="BR1" s="29"/>
    </row>
    <row r="2" spans="1:70" ht="76.5" customHeight="1" collapsed="1" thickBot="1">
      <c r="A2" s="50" t="s">
        <v>176</v>
      </c>
      <c r="B2" s="50" t="s">
        <v>125</v>
      </c>
      <c r="C2" s="30" t="s">
        <v>21</v>
      </c>
      <c r="D2" s="41" t="s">
        <v>111</v>
      </c>
      <c r="E2" s="30" t="s">
        <v>34</v>
      </c>
      <c r="F2" s="34" t="s">
        <v>112</v>
      </c>
      <c r="G2" s="36" t="s">
        <v>5</v>
      </c>
      <c r="H2" s="301" t="s">
        <v>223</v>
      </c>
      <c r="I2" s="35" t="s">
        <v>269</v>
      </c>
      <c r="J2" s="23"/>
      <c r="K2" s="43" t="s">
        <v>102</v>
      </c>
      <c r="L2" s="44" t="s">
        <v>103</v>
      </c>
      <c r="M2" s="44" t="s">
        <v>104</v>
      </c>
      <c r="N2" s="44" t="s">
        <v>105</v>
      </c>
      <c r="O2" s="45" t="s">
        <v>106</v>
      </c>
      <c r="P2" s="46" t="s">
        <v>2</v>
      </c>
      <c r="Q2" s="24"/>
      <c r="R2" s="42" t="s">
        <v>165</v>
      </c>
      <c r="S2" s="42" t="s">
        <v>166</v>
      </c>
      <c r="T2" s="192" t="s">
        <v>164</v>
      </c>
      <c r="V2" s="30" t="s">
        <v>21</v>
      </c>
      <c r="W2" s="41" t="s">
        <v>111</v>
      </c>
      <c r="X2" s="30" t="s">
        <v>34</v>
      </c>
      <c r="Y2" s="34" t="s">
        <v>17</v>
      </c>
      <c r="Z2" s="36" t="s">
        <v>5</v>
      </c>
      <c r="AA2" s="1" t="s">
        <v>126</v>
      </c>
      <c r="AB2" s="35" t="s">
        <v>113</v>
      </c>
      <c r="AC2" s="197"/>
      <c r="AD2" s="43" t="s">
        <v>272</v>
      </c>
      <c r="AE2" s="44" t="s">
        <v>103</v>
      </c>
      <c r="AF2" s="44" t="s">
        <v>104</v>
      </c>
      <c r="AG2" s="44" t="s">
        <v>105</v>
      </c>
      <c r="AH2" s="45" t="s">
        <v>106</v>
      </c>
      <c r="AI2" s="46" t="s">
        <v>2</v>
      </c>
      <c r="AJ2" s="199"/>
      <c r="AL2" s="30" t="s">
        <v>21</v>
      </c>
      <c r="AM2" s="41" t="s">
        <v>111</v>
      </c>
      <c r="AN2" s="30" t="s">
        <v>34</v>
      </c>
      <c r="AO2" s="34" t="s">
        <v>17</v>
      </c>
      <c r="AP2" s="36" t="s">
        <v>5</v>
      </c>
      <c r="AQ2" s="1" t="s">
        <v>126</v>
      </c>
      <c r="AR2" s="35" t="s">
        <v>113</v>
      </c>
      <c r="AS2" s="201"/>
      <c r="AT2" s="43" t="s">
        <v>102</v>
      </c>
      <c r="AU2" s="44" t="s">
        <v>103</v>
      </c>
      <c r="AV2" s="44" t="s">
        <v>104</v>
      </c>
      <c r="AW2" s="44" t="s">
        <v>105</v>
      </c>
      <c r="AX2" s="45" t="s">
        <v>106</v>
      </c>
      <c r="AY2" s="46" t="s">
        <v>2</v>
      </c>
      <c r="AZ2" s="204"/>
      <c r="BJ2" s="30" t="s">
        <v>34</v>
      </c>
      <c r="BK2" s="34" t="s">
        <v>17</v>
      </c>
      <c r="BL2" s="36" t="s">
        <v>5</v>
      </c>
      <c r="BM2" s="301" t="s">
        <v>223</v>
      </c>
      <c r="BN2" s="456" t="s">
        <v>246</v>
      </c>
      <c r="BO2" s="456" t="s">
        <v>247</v>
      </c>
      <c r="BP2" s="457" t="s">
        <v>257</v>
      </c>
      <c r="BQ2" s="458" t="s">
        <v>245</v>
      </c>
      <c r="BR2" s="445" t="s">
        <v>164</v>
      </c>
    </row>
    <row r="3" spans="1:70" ht="18.75" customHeight="1" outlineLevel="1" thickTop="1" thickBot="1">
      <c r="A3" s="184"/>
      <c r="B3" s="295">
        <v>68957</v>
      </c>
      <c r="C3" s="48" t="s">
        <v>22</v>
      </c>
      <c r="D3" s="54" t="s">
        <v>128</v>
      </c>
      <c r="E3" s="55" t="s">
        <v>35</v>
      </c>
      <c r="F3" s="185">
        <f t="shared" ref="F3:F18" si="0">G3+H3</f>
        <v>3</v>
      </c>
      <c r="G3" s="210">
        <v>2</v>
      </c>
      <c r="H3" s="2">
        <v>1</v>
      </c>
      <c r="I3" s="211">
        <v>2</v>
      </c>
      <c r="J3" s="56"/>
      <c r="K3" s="208"/>
      <c r="L3" s="209">
        <v>0.4</v>
      </c>
      <c r="M3" s="209"/>
      <c r="N3" s="209">
        <v>0.35</v>
      </c>
      <c r="O3" s="186">
        <v>0.75</v>
      </c>
      <c r="P3" s="221">
        <f t="shared" ref="P3:P13" si="1">SUM(K3:O3)</f>
        <v>1.5</v>
      </c>
      <c r="Q3" s="57"/>
      <c r="R3" s="27" t="s">
        <v>220</v>
      </c>
      <c r="S3" s="27" t="s">
        <v>220</v>
      </c>
      <c r="T3" s="463"/>
      <c r="V3" s="48" t="s">
        <v>22</v>
      </c>
      <c r="W3" s="251" t="s">
        <v>182</v>
      </c>
      <c r="X3" s="55" t="s">
        <v>35</v>
      </c>
      <c r="Y3" s="253">
        <v>3</v>
      </c>
      <c r="Z3" s="254">
        <v>2</v>
      </c>
      <c r="AA3" s="255">
        <v>1</v>
      </c>
      <c r="AB3" s="256">
        <v>3</v>
      </c>
      <c r="AC3" s="257"/>
      <c r="AD3" s="258"/>
      <c r="AE3" s="259">
        <v>0.4</v>
      </c>
      <c r="AF3" s="259"/>
      <c r="AG3" s="259">
        <v>0.35</v>
      </c>
      <c r="AH3" s="260">
        <v>0.9</v>
      </c>
      <c r="AI3" s="261">
        <v>1.65</v>
      </c>
      <c r="AJ3" s="200"/>
      <c r="AL3" s="48" t="s">
        <v>22</v>
      </c>
      <c r="AM3" s="54" t="s">
        <v>128</v>
      </c>
      <c r="AN3" s="55" t="s">
        <v>35</v>
      </c>
      <c r="AO3" s="185">
        <f t="shared" ref="AO3:AO46" si="2">F3-Y3</f>
        <v>0</v>
      </c>
      <c r="AP3" s="210">
        <f t="shared" ref="AP3:AP46" si="3">G3-Z3</f>
        <v>0</v>
      </c>
      <c r="AQ3" s="2">
        <f t="shared" ref="AQ3:AQ46" si="4">H3-AA3</f>
        <v>0</v>
      </c>
      <c r="AR3" s="211">
        <f t="shared" ref="AR3:AR46" si="5">I3-AB3</f>
        <v>-1</v>
      </c>
      <c r="AS3" s="242"/>
      <c r="AT3" s="208">
        <f t="shared" ref="AT3:AT37" si="6">K3-AD3</f>
        <v>0</v>
      </c>
      <c r="AU3" s="209">
        <f t="shared" ref="AU3:AU37" si="7">L3-AE3</f>
        <v>0</v>
      </c>
      <c r="AV3" s="209">
        <f t="shared" ref="AV3:AV37" si="8">M3-AF3</f>
        <v>0</v>
      </c>
      <c r="AW3" s="209">
        <f t="shared" ref="AW3:AW37" si="9">N3-AG3</f>
        <v>0</v>
      </c>
      <c r="AX3" s="186">
        <f t="shared" ref="AX3:AX37" si="10">O3-AH3</f>
        <v>-0.15000000000000002</v>
      </c>
      <c r="AY3" s="221">
        <f t="shared" ref="AY3:AY37" si="11">P3-AI3</f>
        <v>-0.14999999999999991</v>
      </c>
      <c r="AZ3" s="205"/>
      <c r="BJ3" s="387" t="s">
        <v>35</v>
      </c>
      <c r="BK3" s="405">
        <f t="shared" ref="BK3:BK10" si="12">BL3+BM3</f>
        <v>2</v>
      </c>
      <c r="BL3" s="406">
        <v>1</v>
      </c>
      <c r="BM3" s="407">
        <v>1</v>
      </c>
      <c r="BN3" s="408">
        <v>2</v>
      </c>
      <c r="BO3" s="408">
        <v>3</v>
      </c>
      <c r="BP3" s="409">
        <f t="shared" ref="BP3:BP46" si="13">I3-BN3</f>
        <v>0</v>
      </c>
      <c r="BQ3" s="40"/>
      <c r="BR3" s="449" t="s">
        <v>249</v>
      </c>
    </row>
    <row r="4" spans="1:70" ht="18.75" customHeight="1" outlineLevel="1" thickTop="1" thickBot="1">
      <c r="A4" s="184"/>
      <c r="B4" s="295"/>
      <c r="C4" s="48" t="s">
        <v>22</v>
      </c>
      <c r="D4" s="54" t="s">
        <v>129</v>
      </c>
      <c r="E4" s="55" t="s">
        <v>36</v>
      </c>
      <c r="F4" s="185">
        <f t="shared" si="0"/>
        <v>1</v>
      </c>
      <c r="G4" s="210">
        <v>1</v>
      </c>
      <c r="H4" s="2">
        <v>0</v>
      </c>
      <c r="I4" s="211">
        <v>0</v>
      </c>
      <c r="J4" s="56"/>
      <c r="K4" s="208"/>
      <c r="L4" s="209">
        <v>0.02</v>
      </c>
      <c r="M4" s="209"/>
      <c r="N4" s="209"/>
      <c r="O4" s="186">
        <v>0.3</v>
      </c>
      <c r="P4" s="221">
        <f t="shared" si="1"/>
        <v>0.32</v>
      </c>
      <c r="Q4" s="57"/>
      <c r="R4" s="27"/>
      <c r="S4" s="27"/>
      <c r="T4" s="466"/>
      <c r="V4" s="48" t="s">
        <v>22</v>
      </c>
      <c r="W4" s="251" t="s">
        <v>183</v>
      </c>
      <c r="X4" s="55" t="s">
        <v>36</v>
      </c>
      <c r="Y4" s="253">
        <v>1</v>
      </c>
      <c r="Z4" s="254">
        <v>1</v>
      </c>
      <c r="AA4" s="255">
        <v>0</v>
      </c>
      <c r="AB4" s="256">
        <v>0</v>
      </c>
      <c r="AC4" s="257"/>
      <c r="AD4" s="258"/>
      <c r="AE4" s="259">
        <v>0.02</v>
      </c>
      <c r="AF4" s="259"/>
      <c r="AG4" s="259"/>
      <c r="AH4" s="260">
        <v>0.3</v>
      </c>
      <c r="AI4" s="261">
        <v>0.32</v>
      </c>
      <c r="AJ4" s="200"/>
      <c r="AL4" s="48" t="s">
        <v>22</v>
      </c>
      <c r="AM4" s="54" t="s">
        <v>129</v>
      </c>
      <c r="AN4" s="55" t="s">
        <v>36</v>
      </c>
      <c r="AO4" s="185">
        <f t="shared" si="2"/>
        <v>0</v>
      </c>
      <c r="AP4" s="210">
        <f t="shared" si="3"/>
        <v>0</v>
      </c>
      <c r="AQ4" s="2">
        <f t="shared" si="4"/>
        <v>0</v>
      </c>
      <c r="AR4" s="211">
        <f t="shared" si="5"/>
        <v>0</v>
      </c>
      <c r="AS4" s="242"/>
      <c r="AT4" s="208">
        <f t="shared" si="6"/>
        <v>0</v>
      </c>
      <c r="AU4" s="209">
        <f t="shared" si="7"/>
        <v>0</v>
      </c>
      <c r="AV4" s="209">
        <f t="shared" si="8"/>
        <v>0</v>
      </c>
      <c r="AW4" s="209">
        <f t="shared" si="9"/>
        <v>0</v>
      </c>
      <c r="AX4" s="186">
        <f t="shared" si="10"/>
        <v>0</v>
      </c>
      <c r="AY4" s="221">
        <f t="shared" si="11"/>
        <v>0</v>
      </c>
      <c r="AZ4" s="205"/>
      <c r="BJ4" s="393" t="s">
        <v>36</v>
      </c>
      <c r="BK4" s="410">
        <f t="shared" si="12"/>
        <v>1</v>
      </c>
      <c r="BL4" s="411">
        <v>1</v>
      </c>
      <c r="BM4" s="412">
        <v>0</v>
      </c>
      <c r="BN4" s="413">
        <v>0</v>
      </c>
      <c r="BO4" s="413">
        <v>0</v>
      </c>
      <c r="BP4" s="414">
        <f t="shared" si="13"/>
        <v>0</v>
      </c>
      <c r="BQ4" s="40"/>
      <c r="BR4" s="447"/>
    </row>
    <row r="5" spans="1:70" ht="18.75" customHeight="1" outlineLevel="1" thickTop="1" thickBot="1">
      <c r="A5" s="184"/>
      <c r="B5" s="295">
        <v>68811</v>
      </c>
      <c r="C5" s="48" t="s">
        <v>22</v>
      </c>
      <c r="D5" s="54" t="s">
        <v>130</v>
      </c>
      <c r="E5" s="55" t="s">
        <v>37</v>
      </c>
      <c r="F5" s="185">
        <f t="shared" si="0"/>
        <v>1</v>
      </c>
      <c r="G5" s="210">
        <v>1</v>
      </c>
      <c r="H5" s="2">
        <v>0</v>
      </c>
      <c r="I5" s="211">
        <v>0</v>
      </c>
      <c r="J5" s="56"/>
      <c r="K5" s="208"/>
      <c r="L5" s="209">
        <v>1.4999999999999999E-2</v>
      </c>
      <c r="M5" s="209"/>
      <c r="N5" s="209"/>
      <c r="O5" s="186"/>
      <c r="P5" s="221">
        <f t="shared" si="1"/>
        <v>1.4999999999999999E-2</v>
      </c>
      <c r="Q5" s="57"/>
      <c r="R5" s="27" t="s">
        <v>220</v>
      </c>
      <c r="S5" s="27" t="s">
        <v>220</v>
      </c>
      <c r="T5" s="466"/>
      <c r="V5" s="48" t="s">
        <v>22</v>
      </c>
      <c r="W5" s="251" t="s">
        <v>184</v>
      </c>
      <c r="X5" s="55" t="s">
        <v>37</v>
      </c>
      <c r="Y5" s="253">
        <v>1</v>
      </c>
      <c r="Z5" s="254">
        <v>1</v>
      </c>
      <c r="AA5" s="255">
        <v>0</v>
      </c>
      <c r="AB5" s="256">
        <v>0</v>
      </c>
      <c r="AC5" s="257"/>
      <c r="AD5" s="258"/>
      <c r="AE5" s="259">
        <v>1.4999999999999999E-2</v>
      </c>
      <c r="AF5" s="259"/>
      <c r="AG5" s="259"/>
      <c r="AH5" s="260"/>
      <c r="AI5" s="261">
        <v>1.4999999999999999E-2</v>
      </c>
      <c r="AJ5" s="200"/>
      <c r="AL5" s="48" t="s">
        <v>22</v>
      </c>
      <c r="AM5" s="54" t="s">
        <v>130</v>
      </c>
      <c r="AN5" s="55" t="s">
        <v>37</v>
      </c>
      <c r="AO5" s="185">
        <f t="shared" si="2"/>
        <v>0</v>
      </c>
      <c r="AP5" s="210">
        <f t="shared" si="3"/>
        <v>0</v>
      </c>
      <c r="AQ5" s="2">
        <f t="shared" si="4"/>
        <v>0</v>
      </c>
      <c r="AR5" s="211">
        <f t="shared" si="5"/>
        <v>0</v>
      </c>
      <c r="AS5" s="242"/>
      <c r="AT5" s="208">
        <f t="shared" si="6"/>
        <v>0</v>
      </c>
      <c r="AU5" s="209">
        <f t="shared" si="7"/>
        <v>0</v>
      </c>
      <c r="AV5" s="209">
        <f t="shared" si="8"/>
        <v>0</v>
      </c>
      <c r="AW5" s="209">
        <f t="shared" si="9"/>
        <v>0</v>
      </c>
      <c r="AX5" s="186">
        <f t="shared" si="10"/>
        <v>0</v>
      </c>
      <c r="AY5" s="221">
        <f t="shared" si="11"/>
        <v>0</v>
      </c>
      <c r="AZ5" s="205"/>
      <c r="BJ5" s="393" t="s">
        <v>37</v>
      </c>
      <c r="BK5" s="410">
        <f t="shared" si="12"/>
        <v>1</v>
      </c>
      <c r="BL5" s="411">
        <v>1</v>
      </c>
      <c r="BM5" s="412">
        <v>0</v>
      </c>
      <c r="BN5" s="413">
        <v>0</v>
      </c>
      <c r="BO5" s="413">
        <v>0</v>
      </c>
      <c r="BP5" s="414">
        <f t="shared" si="13"/>
        <v>0</v>
      </c>
      <c r="BQ5" s="40"/>
      <c r="BR5" s="447"/>
    </row>
    <row r="6" spans="1:70" ht="18.75" customHeight="1" outlineLevel="1" thickTop="1" thickBot="1">
      <c r="A6" s="184"/>
      <c r="C6" s="48" t="s">
        <v>22</v>
      </c>
      <c r="D6" s="54" t="s">
        <v>131</v>
      </c>
      <c r="E6" s="55" t="s">
        <v>38</v>
      </c>
      <c r="F6" s="185">
        <f t="shared" si="0"/>
        <v>1</v>
      </c>
      <c r="G6" s="210">
        <v>1</v>
      </c>
      <c r="H6" s="2">
        <v>0</v>
      </c>
      <c r="I6" s="211">
        <v>2</v>
      </c>
      <c r="J6" s="56"/>
      <c r="K6" s="208"/>
      <c r="L6" s="209">
        <v>0.23</v>
      </c>
      <c r="M6" s="209">
        <v>0.2</v>
      </c>
      <c r="N6" s="209">
        <v>0.5</v>
      </c>
      <c r="O6" s="186"/>
      <c r="P6" s="221">
        <f t="shared" si="1"/>
        <v>0.93</v>
      </c>
      <c r="Q6" s="57"/>
      <c r="R6" s="27" t="s">
        <v>220</v>
      </c>
      <c r="S6" s="27" t="s">
        <v>220</v>
      </c>
      <c r="T6" s="463"/>
      <c r="V6" s="48" t="s">
        <v>22</v>
      </c>
      <c r="W6" s="251" t="s">
        <v>185</v>
      </c>
      <c r="X6" s="55" t="s">
        <v>38</v>
      </c>
      <c r="Y6" s="253">
        <v>1</v>
      </c>
      <c r="Z6" s="254">
        <v>1</v>
      </c>
      <c r="AA6" s="255">
        <v>0</v>
      </c>
      <c r="AB6" s="256">
        <v>2</v>
      </c>
      <c r="AC6" s="257"/>
      <c r="AD6" s="258"/>
      <c r="AE6" s="259">
        <v>0.23</v>
      </c>
      <c r="AF6" s="259">
        <v>0.2</v>
      </c>
      <c r="AG6" s="259">
        <v>0.25</v>
      </c>
      <c r="AH6" s="260"/>
      <c r="AI6" s="261">
        <v>0.68</v>
      </c>
      <c r="AJ6" s="200"/>
      <c r="AL6" s="48" t="s">
        <v>22</v>
      </c>
      <c r="AM6" s="54" t="s">
        <v>131</v>
      </c>
      <c r="AN6" s="55" t="s">
        <v>38</v>
      </c>
      <c r="AO6" s="185">
        <f t="shared" si="2"/>
        <v>0</v>
      </c>
      <c r="AP6" s="210">
        <f t="shared" si="3"/>
        <v>0</v>
      </c>
      <c r="AQ6" s="2">
        <f t="shared" si="4"/>
        <v>0</v>
      </c>
      <c r="AR6" s="211">
        <f t="shared" si="5"/>
        <v>0</v>
      </c>
      <c r="AS6" s="242"/>
      <c r="AT6" s="208">
        <f t="shared" si="6"/>
        <v>0</v>
      </c>
      <c r="AU6" s="209">
        <f t="shared" si="7"/>
        <v>0</v>
      </c>
      <c r="AV6" s="209">
        <f t="shared" si="8"/>
        <v>0</v>
      </c>
      <c r="AW6" s="209">
        <f t="shared" si="9"/>
        <v>0.25</v>
      </c>
      <c r="AX6" s="186">
        <f t="shared" si="10"/>
        <v>0</v>
      </c>
      <c r="AY6" s="221">
        <f t="shared" si="11"/>
        <v>0.25</v>
      </c>
      <c r="AZ6" s="205"/>
      <c r="BJ6" s="393" t="s">
        <v>38</v>
      </c>
      <c r="BK6" s="410">
        <f t="shared" si="12"/>
        <v>2</v>
      </c>
      <c r="BL6" s="411">
        <v>1</v>
      </c>
      <c r="BM6" s="412">
        <v>1</v>
      </c>
      <c r="BN6" s="413">
        <v>1</v>
      </c>
      <c r="BO6" s="413">
        <v>1</v>
      </c>
      <c r="BP6" s="414">
        <f t="shared" si="13"/>
        <v>1</v>
      </c>
      <c r="BQ6" s="40"/>
      <c r="BR6" s="447"/>
    </row>
    <row r="7" spans="1:70" ht="18.75" customHeight="1" outlineLevel="1" thickTop="1" thickBot="1">
      <c r="A7" s="184"/>
      <c r="B7" s="295">
        <v>68879</v>
      </c>
      <c r="C7" s="48" t="s">
        <v>22</v>
      </c>
      <c r="D7" s="54" t="s">
        <v>132</v>
      </c>
      <c r="E7" s="55" t="s">
        <v>39</v>
      </c>
      <c r="F7" s="185">
        <f t="shared" si="0"/>
        <v>6</v>
      </c>
      <c r="G7" s="210">
        <v>4</v>
      </c>
      <c r="H7" s="2">
        <v>2</v>
      </c>
      <c r="I7" s="211">
        <v>2</v>
      </c>
      <c r="J7" s="56"/>
      <c r="K7" s="208">
        <v>0.15</v>
      </c>
      <c r="L7" s="209">
        <v>0.34</v>
      </c>
      <c r="M7" s="209">
        <v>0.2</v>
      </c>
      <c r="N7" s="486">
        <v>0.5</v>
      </c>
      <c r="O7" s="186">
        <v>0.95</v>
      </c>
      <c r="P7" s="221">
        <f t="shared" si="1"/>
        <v>2.1399999999999997</v>
      </c>
      <c r="Q7" s="57"/>
      <c r="R7" s="27" t="s">
        <v>220</v>
      </c>
      <c r="S7" s="27" t="s">
        <v>220</v>
      </c>
      <c r="T7" s="466"/>
      <c r="V7" s="48" t="s">
        <v>22</v>
      </c>
      <c r="W7" s="251" t="s">
        <v>186</v>
      </c>
      <c r="X7" s="55" t="s">
        <v>39</v>
      </c>
      <c r="Y7" s="253">
        <v>6</v>
      </c>
      <c r="Z7" s="254">
        <v>4</v>
      </c>
      <c r="AA7" s="255">
        <v>2</v>
      </c>
      <c r="AB7" s="256">
        <v>2</v>
      </c>
      <c r="AC7" s="257"/>
      <c r="AD7" s="258">
        <v>0.15</v>
      </c>
      <c r="AE7" s="259">
        <v>0.34</v>
      </c>
      <c r="AF7" s="259">
        <v>0.2</v>
      </c>
      <c r="AG7" s="259">
        <v>0.55000000000000004</v>
      </c>
      <c r="AH7" s="260">
        <v>1.1000000000000001</v>
      </c>
      <c r="AI7" s="261">
        <v>2.34</v>
      </c>
      <c r="AJ7" s="200"/>
      <c r="AL7" s="48" t="s">
        <v>22</v>
      </c>
      <c r="AM7" s="54" t="s">
        <v>132</v>
      </c>
      <c r="AN7" s="55" t="s">
        <v>39</v>
      </c>
      <c r="AO7" s="185">
        <f t="shared" si="2"/>
        <v>0</v>
      </c>
      <c r="AP7" s="210">
        <f t="shared" si="3"/>
        <v>0</v>
      </c>
      <c r="AQ7" s="2">
        <f t="shared" si="4"/>
        <v>0</v>
      </c>
      <c r="AR7" s="211">
        <f t="shared" si="5"/>
        <v>0</v>
      </c>
      <c r="AS7" s="242"/>
      <c r="AT7" s="208">
        <f t="shared" si="6"/>
        <v>0</v>
      </c>
      <c r="AU7" s="209">
        <f t="shared" si="7"/>
        <v>0</v>
      </c>
      <c r="AV7" s="209">
        <f t="shared" si="8"/>
        <v>0</v>
      </c>
      <c r="AW7" s="209">
        <f t="shared" si="9"/>
        <v>-5.0000000000000044E-2</v>
      </c>
      <c r="AX7" s="186">
        <f t="shared" si="10"/>
        <v>-0.15000000000000013</v>
      </c>
      <c r="AY7" s="221">
        <f t="shared" si="11"/>
        <v>-0.20000000000000018</v>
      </c>
      <c r="AZ7" s="205"/>
      <c r="BJ7" s="393" t="s">
        <v>39</v>
      </c>
      <c r="BK7" s="410">
        <f t="shared" si="12"/>
        <v>7</v>
      </c>
      <c r="BL7" s="411">
        <v>3</v>
      </c>
      <c r="BM7" s="412">
        <v>4</v>
      </c>
      <c r="BN7" s="413">
        <v>1</v>
      </c>
      <c r="BO7" s="413">
        <v>2</v>
      </c>
      <c r="BP7" s="414">
        <f t="shared" si="13"/>
        <v>1</v>
      </c>
      <c r="BQ7" s="40"/>
      <c r="BR7" s="447" t="s">
        <v>263</v>
      </c>
    </row>
    <row r="8" spans="1:70" ht="20.25" customHeight="1" outlineLevel="1" thickTop="1" thickBot="1">
      <c r="A8" s="184"/>
      <c r="B8" s="295"/>
      <c r="C8" s="48" t="s">
        <v>22</v>
      </c>
      <c r="D8" s="296" t="s">
        <v>221</v>
      </c>
      <c r="E8" s="55" t="s">
        <v>40</v>
      </c>
      <c r="F8" s="185">
        <f t="shared" si="0"/>
        <v>4</v>
      </c>
      <c r="G8" s="210">
        <v>1</v>
      </c>
      <c r="H8" s="2">
        <v>3</v>
      </c>
      <c r="I8" s="211">
        <v>0</v>
      </c>
      <c r="J8" s="56"/>
      <c r="K8" s="208"/>
      <c r="L8" s="209">
        <v>0.35</v>
      </c>
      <c r="M8" s="209">
        <v>0.1</v>
      </c>
      <c r="N8" s="209">
        <v>0</v>
      </c>
      <c r="O8" s="186">
        <v>0.05</v>
      </c>
      <c r="P8" s="221">
        <f t="shared" si="1"/>
        <v>0.49999999999999994</v>
      </c>
      <c r="Q8" s="57"/>
      <c r="R8" s="27"/>
      <c r="S8" s="27"/>
      <c r="T8" s="466"/>
      <c r="V8" s="48" t="s">
        <v>22</v>
      </c>
      <c r="W8" s="251" t="s">
        <v>187</v>
      </c>
      <c r="X8" s="55" t="s">
        <v>40</v>
      </c>
      <c r="Y8" s="253">
        <v>4</v>
      </c>
      <c r="Z8" s="254">
        <v>1</v>
      </c>
      <c r="AA8" s="255">
        <v>3</v>
      </c>
      <c r="AB8" s="256">
        <v>0</v>
      </c>
      <c r="AC8" s="257"/>
      <c r="AD8" s="258"/>
      <c r="AE8" s="259">
        <v>0.35</v>
      </c>
      <c r="AF8" s="259">
        <v>0.1</v>
      </c>
      <c r="AG8" s="259">
        <v>0</v>
      </c>
      <c r="AH8" s="260">
        <v>0.05</v>
      </c>
      <c r="AI8" s="261">
        <v>0.49999999999999994</v>
      </c>
      <c r="AJ8" s="200"/>
      <c r="AL8" s="48" t="s">
        <v>22</v>
      </c>
      <c r="AM8" s="54" t="s">
        <v>133</v>
      </c>
      <c r="AN8" s="55" t="s">
        <v>40</v>
      </c>
      <c r="AO8" s="185">
        <f t="shared" si="2"/>
        <v>0</v>
      </c>
      <c r="AP8" s="210">
        <f t="shared" si="3"/>
        <v>0</v>
      </c>
      <c r="AQ8" s="2">
        <f t="shared" si="4"/>
        <v>0</v>
      </c>
      <c r="AR8" s="211">
        <f t="shared" si="5"/>
        <v>0</v>
      </c>
      <c r="AS8" s="242"/>
      <c r="AT8" s="208">
        <f t="shared" si="6"/>
        <v>0</v>
      </c>
      <c r="AU8" s="209">
        <f t="shared" si="7"/>
        <v>0</v>
      </c>
      <c r="AV8" s="209">
        <f t="shared" si="8"/>
        <v>0</v>
      </c>
      <c r="AW8" s="209">
        <f t="shared" si="9"/>
        <v>0</v>
      </c>
      <c r="AX8" s="186">
        <f t="shared" si="10"/>
        <v>0</v>
      </c>
      <c r="AY8" s="221">
        <f t="shared" si="11"/>
        <v>0</v>
      </c>
      <c r="AZ8" s="205"/>
      <c r="BJ8" s="393" t="s">
        <v>40</v>
      </c>
      <c r="BK8" s="410">
        <f t="shared" si="12"/>
        <v>3</v>
      </c>
      <c r="BL8" s="411">
        <v>1</v>
      </c>
      <c r="BM8" s="412">
        <v>2</v>
      </c>
      <c r="BN8" s="413">
        <v>1</v>
      </c>
      <c r="BO8" s="413">
        <v>0</v>
      </c>
      <c r="BP8" s="414">
        <f t="shared" si="13"/>
        <v>-1</v>
      </c>
      <c r="BQ8" s="40"/>
      <c r="BR8" s="447" t="s">
        <v>261</v>
      </c>
    </row>
    <row r="9" spans="1:70" ht="18.75" customHeight="1" outlineLevel="1" thickTop="1" thickBot="1">
      <c r="A9" s="184"/>
      <c r="B9" s="295"/>
      <c r="C9" s="48" t="s">
        <v>22</v>
      </c>
      <c r="D9" s="54" t="s">
        <v>134</v>
      </c>
      <c r="E9" s="55" t="s">
        <v>41</v>
      </c>
      <c r="F9" s="185">
        <f t="shared" si="0"/>
        <v>5</v>
      </c>
      <c r="G9" s="210">
        <v>2</v>
      </c>
      <c r="H9" s="2">
        <v>3</v>
      </c>
      <c r="I9" s="211">
        <v>2</v>
      </c>
      <c r="J9" s="56"/>
      <c r="K9" s="208">
        <v>0.65</v>
      </c>
      <c r="L9" s="209">
        <v>0.06</v>
      </c>
      <c r="M9" s="209">
        <v>0.41499999999999998</v>
      </c>
      <c r="N9" s="209">
        <v>0.15</v>
      </c>
      <c r="O9" s="186">
        <v>1.17</v>
      </c>
      <c r="P9" s="221">
        <f t="shared" si="1"/>
        <v>2.4449999999999998</v>
      </c>
      <c r="Q9" s="57"/>
      <c r="R9" s="27"/>
      <c r="S9" s="27"/>
      <c r="T9" s="466"/>
      <c r="V9" s="48" t="s">
        <v>22</v>
      </c>
      <c r="W9" s="251" t="s">
        <v>188</v>
      </c>
      <c r="X9" s="55" t="s">
        <v>41</v>
      </c>
      <c r="Y9" s="253">
        <v>5</v>
      </c>
      <c r="Z9" s="254">
        <v>2</v>
      </c>
      <c r="AA9" s="255">
        <v>3</v>
      </c>
      <c r="AB9" s="256">
        <v>2</v>
      </c>
      <c r="AC9" s="257"/>
      <c r="AD9" s="258">
        <v>0.65</v>
      </c>
      <c r="AE9" s="259">
        <v>0.06</v>
      </c>
      <c r="AF9" s="259">
        <v>0.41499999999999998</v>
      </c>
      <c r="AG9" s="259">
        <v>0.15</v>
      </c>
      <c r="AH9" s="260">
        <v>1.17</v>
      </c>
      <c r="AI9" s="261">
        <v>2.4449999999999998</v>
      </c>
      <c r="AJ9" s="200"/>
      <c r="AL9" s="48" t="s">
        <v>22</v>
      </c>
      <c r="AM9" s="54" t="s">
        <v>134</v>
      </c>
      <c r="AN9" s="55" t="s">
        <v>41</v>
      </c>
      <c r="AO9" s="185">
        <f t="shared" si="2"/>
        <v>0</v>
      </c>
      <c r="AP9" s="210">
        <f t="shared" si="3"/>
        <v>0</v>
      </c>
      <c r="AQ9" s="2">
        <f t="shared" si="4"/>
        <v>0</v>
      </c>
      <c r="AR9" s="211">
        <f t="shared" si="5"/>
        <v>0</v>
      </c>
      <c r="AS9" s="242"/>
      <c r="AT9" s="208">
        <f t="shared" si="6"/>
        <v>0</v>
      </c>
      <c r="AU9" s="209">
        <f t="shared" si="7"/>
        <v>0</v>
      </c>
      <c r="AV9" s="209">
        <f t="shared" si="8"/>
        <v>0</v>
      </c>
      <c r="AW9" s="209">
        <f t="shared" si="9"/>
        <v>0</v>
      </c>
      <c r="AX9" s="186">
        <f t="shared" si="10"/>
        <v>0</v>
      </c>
      <c r="AY9" s="221">
        <f t="shared" si="11"/>
        <v>0</v>
      </c>
      <c r="AZ9" s="205"/>
      <c r="BJ9" s="393" t="s">
        <v>41</v>
      </c>
      <c r="BK9" s="410">
        <f t="shared" si="12"/>
        <v>6</v>
      </c>
      <c r="BL9" s="411">
        <v>3</v>
      </c>
      <c r="BM9" s="412">
        <v>3</v>
      </c>
      <c r="BN9" s="413">
        <v>2</v>
      </c>
      <c r="BO9" s="413">
        <v>2</v>
      </c>
      <c r="BP9" s="414">
        <f t="shared" si="13"/>
        <v>0</v>
      </c>
      <c r="BQ9" s="40"/>
      <c r="BR9" s="447"/>
    </row>
    <row r="10" spans="1:70" ht="18.75" customHeight="1" outlineLevel="1" thickTop="1" thickBot="1">
      <c r="A10" s="184"/>
      <c r="B10" s="295"/>
      <c r="C10" s="48" t="s">
        <v>22</v>
      </c>
      <c r="D10" s="54" t="s">
        <v>135</v>
      </c>
      <c r="E10" s="55" t="s">
        <v>42</v>
      </c>
      <c r="F10" s="185">
        <f t="shared" si="0"/>
        <v>3</v>
      </c>
      <c r="G10" s="210">
        <v>2</v>
      </c>
      <c r="H10" s="2">
        <v>1</v>
      </c>
      <c r="I10" s="211">
        <v>0</v>
      </c>
      <c r="J10" s="56"/>
      <c r="K10" s="208"/>
      <c r="L10" s="209">
        <v>1.4999999999999999E-2</v>
      </c>
      <c r="M10" s="209">
        <v>0.3</v>
      </c>
      <c r="N10" s="209"/>
      <c r="O10" s="186">
        <v>0.6</v>
      </c>
      <c r="P10" s="221">
        <f t="shared" si="1"/>
        <v>0.91500000000000004</v>
      </c>
      <c r="Q10" s="57"/>
      <c r="R10" s="27"/>
      <c r="S10" s="27"/>
      <c r="T10" s="467"/>
      <c r="V10" s="48" t="s">
        <v>22</v>
      </c>
      <c r="W10" s="251" t="s">
        <v>189</v>
      </c>
      <c r="X10" s="55" t="s">
        <v>42</v>
      </c>
      <c r="Y10" s="253">
        <v>3</v>
      </c>
      <c r="Z10" s="254">
        <v>2</v>
      </c>
      <c r="AA10" s="255">
        <v>1</v>
      </c>
      <c r="AB10" s="256">
        <v>0</v>
      </c>
      <c r="AC10" s="257"/>
      <c r="AD10" s="258"/>
      <c r="AE10" s="259">
        <v>1.4999999999999999E-2</v>
      </c>
      <c r="AF10" s="259">
        <v>0.3</v>
      </c>
      <c r="AG10" s="259"/>
      <c r="AH10" s="260">
        <v>0.6</v>
      </c>
      <c r="AI10" s="261">
        <v>0.91500000000000004</v>
      </c>
      <c r="AJ10" s="200"/>
      <c r="AL10" s="48" t="s">
        <v>22</v>
      </c>
      <c r="AM10" s="54" t="s">
        <v>135</v>
      </c>
      <c r="AN10" s="55" t="s">
        <v>42</v>
      </c>
      <c r="AO10" s="185">
        <f t="shared" si="2"/>
        <v>0</v>
      </c>
      <c r="AP10" s="210">
        <f t="shared" si="3"/>
        <v>0</v>
      </c>
      <c r="AQ10" s="2">
        <f t="shared" si="4"/>
        <v>0</v>
      </c>
      <c r="AR10" s="211">
        <f t="shared" si="5"/>
        <v>0</v>
      </c>
      <c r="AS10" s="242"/>
      <c r="AT10" s="208">
        <f t="shared" si="6"/>
        <v>0</v>
      </c>
      <c r="AU10" s="209">
        <f t="shared" si="7"/>
        <v>0</v>
      </c>
      <c r="AV10" s="209">
        <f t="shared" si="8"/>
        <v>0</v>
      </c>
      <c r="AW10" s="209">
        <f t="shared" si="9"/>
        <v>0</v>
      </c>
      <c r="AX10" s="186">
        <f t="shared" si="10"/>
        <v>0</v>
      </c>
      <c r="AY10" s="221">
        <f t="shared" si="11"/>
        <v>0</v>
      </c>
      <c r="AZ10" s="205"/>
      <c r="BJ10" s="393" t="s">
        <v>42</v>
      </c>
      <c r="BK10" s="410">
        <f t="shared" si="12"/>
        <v>4</v>
      </c>
      <c r="BL10" s="411">
        <v>3</v>
      </c>
      <c r="BM10" s="412">
        <v>1</v>
      </c>
      <c r="BN10" s="413">
        <v>0</v>
      </c>
      <c r="BO10" s="413">
        <v>0</v>
      </c>
      <c r="BP10" s="414">
        <f t="shared" si="13"/>
        <v>0</v>
      </c>
      <c r="BQ10" s="40"/>
      <c r="BR10" s="447"/>
    </row>
    <row r="11" spans="1:70" ht="18.75" customHeight="1" outlineLevel="1" thickTop="1" thickBot="1">
      <c r="A11" s="184"/>
      <c r="B11" s="295"/>
      <c r="C11" s="48" t="s">
        <v>22</v>
      </c>
      <c r="D11" s="251" t="s">
        <v>177</v>
      </c>
      <c r="E11" s="249" t="s">
        <v>173</v>
      </c>
      <c r="F11" s="185">
        <f>G11+H11</f>
        <v>2</v>
      </c>
      <c r="G11" s="210">
        <v>1</v>
      </c>
      <c r="H11" s="2">
        <v>1</v>
      </c>
      <c r="I11" s="211">
        <v>1</v>
      </c>
      <c r="J11" s="56"/>
      <c r="K11" s="208">
        <v>0.05</v>
      </c>
      <c r="L11" s="209">
        <v>0.1</v>
      </c>
      <c r="M11" s="209"/>
      <c r="N11" s="209">
        <v>0.45</v>
      </c>
      <c r="O11" s="186">
        <v>0.35</v>
      </c>
      <c r="P11" s="221">
        <f>SUM(K11:O11)</f>
        <v>0.95000000000000007</v>
      </c>
      <c r="Q11" s="57"/>
      <c r="R11" s="27"/>
      <c r="S11" s="27"/>
      <c r="T11" s="467"/>
      <c r="V11" s="48" t="s">
        <v>22</v>
      </c>
      <c r="W11" s="251" t="s">
        <v>190</v>
      </c>
      <c r="X11" s="249" t="s">
        <v>173</v>
      </c>
      <c r="Y11" s="253">
        <v>2</v>
      </c>
      <c r="Z11" s="254">
        <v>1</v>
      </c>
      <c r="AA11" s="255">
        <v>1</v>
      </c>
      <c r="AB11" s="256">
        <v>1</v>
      </c>
      <c r="AC11" s="257"/>
      <c r="AD11" s="258">
        <v>0.05</v>
      </c>
      <c r="AE11" s="259">
        <v>0.1</v>
      </c>
      <c r="AF11" s="259"/>
      <c r="AG11" s="259">
        <v>0.45</v>
      </c>
      <c r="AH11" s="260">
        <v>0.35</v>
      </c>
      <c r="AI11" s="261">
        <v>0.95000000000000007</v>
      </c>
      <c r="AJ11" s="200"/>
      <c r="AL11" s="48" t="s">
        <v>22</v>
      </c>
      <c r="AM11" s="190" t="s">
        <v>265</v>
      </c>
      <c r="AN11" s="249" t="s">
        <v>173</v>
      </c>
      <c r="AO11" s="185">
        <f t="shared" si="2"/>
        <v>0</v>
      </c>
      <c r="AP11" s="210">
        <f t="shared" si="3"/>
        <v>0</v>
      </c>
      <c r="AQ11" s="2">
        <f t="shared" si="4"/>
        <v>0</v>
      </c>
      <c r="AR11" s="211">
        <f t="shared" si="5"/>
        <v>0</v>
      </c>
      <c r="AS11" s="242"/>
      <c r="AT11" s="208">
        <f t="shared" si="6"/>
        <v>0</v>
      </c>
      <c r="AU11" s="209">
        <f t="shared" si="7"/>
        <v>0</v>
      </c>
      <c r="AV11" s="209">
        <f t="shared" si="8"/>
        <v>0</v>
      </c>
      <c r="AW11" s="209">
        <f t="shared" si="9"/>
        <v>0</v>
      </c>
      <c r="AX11" s="186">
        <f t="shared" si="10"/>
        <v>0</v>
      </c>
      <c r="AY11" s="221">
        <f t="shared" si="11"/>
        <v>0</v>
      </c>
      <c r="AZ11" s="205"/>
      <c r="BJ11" s="415" t="s">
        <v>173</v>
      </c>
      <c r="BK11" s="410">
        <v>0</v>
      </c>
      <c r="BL11" s="411">
        <v>0</v>
      </c>
      <c r="BM11" s="412">
        <v>0</v>
      </c>
      <c r="BN11" s="413">
        <v>0</v>
      </c>
      <c r="BO11" s="413">
        <v>1</v>
      </c>
      <c r="BP11" s="414">
        <f t="shared" si="13"/>
        <v>1</v>
      </c>
      <c r="BQ11" s="40"/>
      <c r="BR11" s="450" t="s">
        <v>249</v>
      </c>
    </row>
    <row r="12" spans="1:70" ht="18.75" customHeight="1" outlineLevel="1" thickTop="1" thickBot="1">
      <c r="A12" s="184"/>
      <c r="B12" s="295"/>
      <c r="C12" s="48" t="s">
        <v>22</v>
      </c>
      <c r="D12" s="54" t="s">
        <v>136</v>
      </c>
      <c r="E12" s="55" t="s">
        <v>44</v>
      </c>
      <c r="F12" s="185">
        <f t="shared" si="0"/>
        <v>3</v>
      </c>
      <c r="G12" s="210">
        <v>1</v>
      </c>
      <c r="H12" s="2">
        <v>2</v>
      </c>
      <c r="I12" s="211">
        <v>0</v>
      </c>
      <c r="J12" s="56"/>
      <c r="K12" s="208">
        <v>0.3</v>
      </c>
      <c r="L12" s="209">
        <v>0.67</v>
      </c>
      <c r="M12" s="209"/>
      <c r="N12" s="209">
        <v>0.25</v>
      </c>
      <c r="O12" s="186">
        <v>0.5</v>
      </c>
      <c r="P12" s="221">
        <f t="shared" si="1"/>
        <v>1.72</v>
      </c>
      <c r="Q12" s="57"/>
      <c r="R12" s="27" t="s">
        <v>220</v>
      </c>
      <c r="S12" s="27" t="s">
        <v>220</v>
      </c>
      <c r="T12" s="463"/>
      <c r="V12" s="48" t="s">
        <v>22</v>
      </c>
      <c r="W12" s="251" t="s">
        <v>191</v>
      </c>
      <c r="X12" s="55" t="s">
        <v>44</v>
      </c>
      <c r="Y12" s="253">
        <v>3</v>
      </c>
      <c r="Z12" s="254">
        <v>1</v>
      </c>
      <c r="AA12" s="255">
        <v>2</v>
      </c>
      <c r="AB12" s="256">
        <v>0</v>
      </c>
      <c r="AC12" s="257"/>
      <c r="AD12" s="258">
        <v>0.3</v>
      </c>
      <c r="AE12" s="259">
        <v>0.67</v>
      </c>
      <c r="AF12" s="259"/>
      <c r="AG12" s="259">
        <v>0.25</v>
      </c>
      <c r="AH12" s="260">
        <v>0.5</v>
      </c>
      <c r="AI12" s="261">
        <v>1.72</v>
      </c>
      <c r="AJ12" s="200"/>
      <c r="AL12" s="48" t="s">
        <v>22</v>
      </c>
      <c r="AM12" s="54" t="s">
        <v>136</v>
      </c>
      <c r="AN12" s="55" t="s">
        <v>44</v>
      </c>
      <c r="AO12" s="185">
        <f t="shared" si="2"/>
        <v>0</v>
      </c>
      <c r="AP12" s="210">
        <f t="shared" si="3"/>
        <v>0</v>
      </c>
      <c r="AQ12" s="2">
        <f t="shared" si="4"/>
        <v>0</v>
      </c>
      <c r="AR12" s="211">
        <f t="shared" si="5"/>
        <v>0</v>
      </c>
      <c r="AS12" s="242"/>
      <c r="AT12" s="208">
        <f t="shared" si="6"/>
        <v>0</v>
      </c>
      <c r="AU12" s="209">
        <f t="shared" si="7"/>
        <v>0</v>
      </c>
      <c r="AV12" s="209">
        <f t="shared" si="8"/>
        <v>0</v>
      </c>
      <c r="AW12" s="209">
        <f t="shared" si="9"/>
        <v>0</v>
      </c>
      <c r="AX12" s="186">
        <f t="shared" si="10"/>
        <v>0</v>
      </c>
      <c r="AY12" s="221">
        <f t="shared" si="11"/>
        <v>0</v>
      </c>
      <c r="AZ12" s="205"/>
      <c r="BJ12" s="393" t="s">
        <v>44</v>
      </c>
      <c r="BK12" s="410">
        <f t="shared" ref="BK12:BK18" si="14">BL12+BM12</f>
        <v>3</v>
      </c>
      <c r="BL12" s="411">
        <v>1</v>
      </c>
      <c r="BM12" s="412">
        <v>2</v>
      </c>
      <c r="BN12" s="413">
        <v>1</v>
      </c>
      <c r="BO12" s="413">
        <v>1</v>
      </c>
      <c r="BP12" s="414">
        <f t="shared" si="13"/>
        <v>-1</v>
      </c>
      <c r="BQ12" s="40"/>
      <c r="BR12" s="447"/>
    </row>
    <row r="13" spans="1:70" ht="18.75" customHeight="1" outlineLevel="1" thickTop="1" thickBot="1">
      <c r="A13" s="184"/>
      <c r="B13" s="295"/>
      <c r="C13" s="48" t="s">
        <v>22</v>
      </c>
      <c r="D13" s="54" t="s">
        <v>137</v>
      </c>
      <c r="E13" s="55" t="s">
        <v>43</v>
      </c>
      <c r="F13" s="185">
        <f t="shared" si="0"/>
        <v>1</v>
      </c>
      <c r="G13" s="210">
        <v>1</v>
      </c>
      <c r="H13" s="2">
        <v>0</v>
      </c>
      <c r="I13" s="211">
        <v>1</v>
      </c>
      <c r="J13" s="56"/>
      <c r="K13" s="208"/>
      <c r="L13" s="209">
        <v>0.02</v>
      </c>
      <c r="M13" s="209"/>
      <c r="N13" s="209"/>
      <c r="O13" s="186"/>
      <c r="P13" s="221">
        <f t="shared" si="1"/>
        <v>0.02</v>
      </c>
      <c r="Q13" s="57"/>
      <c r="R13" s="27"/>
      <c r="S13" s="27"/>
      <c r="T13" s="467"/>
      <c r="V13" s="48" t="s">
        <v>22</v>
      </c>
      <c r="W13" s="251" t="s">
        <v>192</v>
      </c>
      <c r="X13" s="55" t="s">
        <v>43</v>
      </c>
      <c r="Y13" s="253">
        <v>1</v>
      </c>
      <c r="Z13" s="254">
        <v>1</v>
      </c>
      <c r="AA13" s="255">
        <v>0</v>
      </c>
      <c r="AB13" s="256">
        <v>1</v>
      </c>
      <c r="AC13" s="257"/>
      <c r="AD13" s="258"/>
      <c r="AE13" s="259">
        <v>0.02</v>
      </c>
      <c r="AF13" s="259"/>
      <c r="AG13" s="259"/>
      <c r="AH13" s="260"/>
      <c r="AI13" s="261">
        <v>0.02</v>
      </c>
      <c r="AJ13" s="200"/>
      <c r="AL13" s="48" t="s">
        <v>22</v>
      </c>
      <c r="AM13" s="54" t="s">
        <v>137</v>
      </c>
      <c r="AN13" s="55" t="s">
        <v>43</v>
      </c>
      <c r="AO13" s="185">
        <f t="shared" si="2"/>
        <v>0</v>
      </c>
      <c r="AP13" s="210">
        <f t="shared" si="3"/>
        <v>0</v>
      </c>
      <c r="AQ13" s="2">
        <f t="shared" si="4"/>
        <v>0</v>
      </c>
      <c r="AR13" s="211">
        <f t="shared" si="5"/>
        <v>0</v>
      </c>
      <c r="AS13" s="242"/>
      <c r="AT13" s="208">
        <f t="shared" si="6"/>
        <v>0</v>
      </c>
      <c r="AU13" s="209">
        <f t="shared" si="7"/>
        <v>0</v>
      </c>
      <c r="AV13" s="209">
        <f t="shared" si="8"/>
        <v>0</v>
      </c>
      <c r="AW13" s="209">
        <f t="shared" si="9"/>
        <v>0</v>
      </c>
      <c r="AX13" s="186">
        <f t="shared" si="10"/>
        <v>0</v>
      </c>
      <c r="AY13" s="221">
        <f t="shared" si="11"/>
        <v>0</v>
      </c>
      <c r="AZ13" s="205"/>
      <c r="BJ13" s="393" t="s">
        <v>43</v>
      </c>
      <c r="BK13" s="410">
        <f t="shared" si="14"/>
        <v>2</v>
      </c>
      <c r="BL13" s="411">
        <v>1</v>
      </c>
      <c r="BM13" s="412">
        <v>1</v>
      </c>
      <c r="BN13" s="413">
        <v>1</v>
      </c>
      <c r="BO13" s="413">
        <v>1</v>
      </c>
      <c r="BP13" s="414">
        <f t="shared" si="13"/>
        <v>0</v>
      </c>
      <c r="BQ13" s="40"/>
      <c r="BR13" s="447"/>
    </row>
    <row r="14" spans="1:70" ht="18.75" customHeight="1" outlineLevel="1" thickTop="1" thickBot="1">
      <c r="A14" s="184"/>
      <c r="B14" s="295">
        <v>68968</v>
      </c>
      <c r="C14" s="48" t="s">
        <v>22</v>
      </c>
      <c r="D14" s="54" t="s">
        <v>138</v>
      </c>
      <c r="E14" s="55" t="s">
        <v>45</v>
      </c>
      <c r="F14" s="185">
        <f t="shared" si="0"/>
        <v>7</v>
      </c>
      <c r="G14" s="210">
        <v>4</v>
      </c>
      <c r="H14" s="2">
        <v>3</v>
      </c>
      <c r="I14" s="211">
        <v>2</v>
      </c>
      <c r="J14" s="56"/>
      <c r="K14" s="208">
        <v>0.3</v>
      </c>
      <c r="L14" s="209">
        <v>1.05</v>
      </c>
      <c r="M14" s="209">
        <v>0.35</v>
      </c>
      <c r="N14" s="209">
        <v>0.35</v>
      </c>
      <c r="O14" s="186">
        <v>0.85</v>
      </c>
      <c r="P14" s="221">
        <f>SUM(K14:O14)</f>
        <v>2.9000000000000004</v>
      </c>
      <c r="Q14" s="57"/>
      <c r="R14" s="27" t="s">
        <v>220</v>
      </c>
      <c r="S14" s="27" t="s">
        <v>220</v>
      </c>
      <c r="T14" s="463"/>
      <c r="V14" s="48" t="s">
        <v>22</v>
      </c>
      <c r="W14" s="251" t="s">
        <v>193</v>
      </c>
      <c r="X14" s="55" t="s">
        <v>45</v>
      </c>
      <c r="Y14" s="253">
        <v>8</v>
      </c>
      <c r="Z14" s="254">
        <v>4</v>
      </c>
      <c r="AA14" s="255">
        <v>4</v>
      </c>
      <c r="AB14" s="256">
        <v>2</v>
      </c>
      <c r="AC14" s="257"/>
      <c r="AD14" s="258">
        <v>0.3</v>
      </c>
      <c r="AE14" s="259">
        <v>1.35</v>
      </c>
      <c r="AF14" s="259">
        <v>0.35</v>
      </c>
      <c r="AG14" s="259">
        <v>0.35</v>
      </c>
      <c r="AH14" s="260">
        <v>0.85</v>
      </c>
      <c r="AI14" s="261">
        <v>3.2</v>
      </c>
      <c r="AJ14" s="200"/>
      <c r="AL14" s="48" t="s">
        <v>22</v>
      </c>
      <c r="AM14" s="54" t="s">
        <v>138</v>
      </c>
      <c r="AN14" s="55" t="s">
        <v>45</v>
      </c>
      <c r="AO14" s="185">
        <f t="shared" si="2"/>
        <v>-1</v>
      </c>
      <c r="AP14" s="210">
        <f t="shared" si="3"/>
        <v>0</v>
      </c>
      <c r="AQ14" s="2">
        <f t="shared" si="4"/>
        <v>-1</v>
      </c>
      <c r="AR14" s="211">
        <f t="shared" si="5"/>
        <v>0</v>
      </c>
      <c r="AS14" s="242"/>
      <c r="AT14" s="208">
        <f t="shared" si="6"/>
        <v>0</v>
      </c>
      <c r="AU14" s="209">
        <f t="shared" si="7"/>
        <v>-0.30000000000000004</v>
      </c>
      <c r="AV14" s="209">
        <f t="shared" si="8"/>
        <v>0</v>
      </c>
      <c r="AW14" s="209">
        <f t="shared" si="9"/>
        <v>0</v>
      </c>
      <c r="AX14" s="186">
        <f t="shared" si="10"/>
        <v>0</v>
      </c>
      <c r="AY14" s="221">
        <f t="shared" si="11"/>
        <v>-0.29999999999999982</v>
      </c>
      <c r="AZ14" s="205"/>
      <c r="BJ14" s="393" t="s">
        <v>45</v>
      </c>
      <c r="BK14" s="410">
        <f t="shared" si="14"/>
        <v>8</v>
      </c>
      <c r="BL14" s="411">
        <v>4</v>
      </c>
      <c r="BM14" s="412">
        <v>4</v>
      </c>
      <c r="BN14" s="413">
        <v>2</v>
      </c>
      <c r="BO14" s="413">
        <v>0</v>
      </c>
      <c r="BP14" s="414">
        <f t="shared" si="13"/>
        <v>0</v>
      </c>
      <c r="BQ14" s="40"/>
      <c r="BR14" s="447" t="s">
        <v>260</v>
      </c>
    </row>
    <row r="15" spans="1:70" ht="18.75" customHeight="1" outlineLevel="1" thickTop="1" thickBot="1">
      <c r="A15" s="184"/>
      <c r="B15" s="295"/>
      <c r="C15" s="48" t="s">
        <v>22</v>
      </c>
      <c r="D15" s="54" t="s">
        <v>139</v>
      </c>
      <c r="E15" s="55" t="s">
        <v>46</v>
      </c>
      <c r="F15" s="185">
        <f t="shared" si="0"/>
        <v>1</v>
      </c>
      <c r="G15" s="210">
        <v>1</v>
      </c>
      <c r="H15" s="2">
        <v>0</v>
      </c>
      <c r="I15" s="211">
        <v>0</v>
      </c>
      <c r="J15" s="56"/>
      <c r="K15" s="208">
        <v>0.1</v>
      </c>
      <c r="L15" s="209">
        <v>0.02</v>
      </c>
      <c r="M15" s="209"/>
      <c r="N15" s="209"/>
      <c r="O15" s="186"/>
      <c r="P15" s="221">
        <f>SUM(K15:O15)</f>
        <v>0.12000000000000001</v>
      </c>
      <c r="Q15" s="57"/>
      <c r="R15" s="27"/>
      <c r="S15" s="27"/>
      <c r="T15" s="467"/>
      <c r="V15" s="48" t="s">
        <v>22</v>
      </c>
      <c r="W15" s="251" t="s">
        <v>194</v>
      </c>
      <c r="X15" s="55" t="s">
        <v>46</v>
      </c>
      <c r="Y15" s="253">
        <v>1</v>
      </c>
      <c r="Z15" s="254">
        <v>1</v>
      </c>
      <c r="AA15" s="255">
        <v>0</v>
      </c>
      <c r="AB15" s="256">
        <v>0</v>
      </c>
      <c r="AC15" s="257"/>
      <c r="AD15" s="258">
        <v>0.1</v>
      </c>
      <c r="AE15" s="259">
        <v>0.02</v>
      </c>
      <c r="AF15" s="259"/>
      <c r="AG15" s="259"/>
      <c r="AH15" s="260"/>
      <c r="AI15" s="261">
        <v>0.12000000000000001</v>
      </c>
      <c r="AJ15" s="200"/>
      <c r="AL15" s="48" t="s">
        <v>22</v>
      </c>
      <c r="AM15" s="54" t="s">
        <v>139</v>
      </c>
      <c r="AN15" s="55" t="s">
        <v>46</v>
      </c>
      <c r="AO15" s="185">
        <f t="shared" si="2"/>
        <v>0</v>
      </c>
      <c r="AP15" s="210">
        <f t="shared" si="3"/>
        <v>0</v>
      </c>
      <c r="AQ15" s="2">
        <f t="shared" si="4"/>
        <v>0</v>
      </c>
      <c r="AR15" s="211">
        <f t="shared" si="5"/>
        <v>0</v>
      </c>
      <c r="AS15" s="242"/>
      <c r="AT15" s="208">
        <f t="shared" si="6"/>
        <v>0</v>
      </c>
      <c r="AU15" s="209">
        <f t="shared" si="7"/>
        <v>0</v>
      </c>
      <c r="AV15" s="209">
        <f t="shared" si="8"/>
        <v>0</v>
      </c>
      <c r="AW15" s="209">
        <f t="shared" si="9"/>
        <v>0</v>
      </c>
      <c r="AX15" s="186">
        <f t="shared" si="10"/>
        <v>0</v>
      </c>
      <c r="AY15" s="221">
        <f t="shared" si="11"/>
        <v>0</v>
      </c>
      <c r="AZ15" s="205"/>
      <c r="BJ15" s="393" t="s">
        <v>46</v>
      </c>
      <c r="BK15" s="410">
        <f t="shared" si="14"/>
        <v>1</v>
      </c>
      <c r="BL15" s="411">
        <v>1</v>
      </c>
      <c r="BM15" s="412">
        <v>0</v>
      </c>
      <c r="BN15" s="413">
        <v>0</v>
      </c>
      <c r="BO15" s="413">
        <v>0</v>
      </c>
      <c r="BP15" s="414">
        <f t="shared" si="13"/>
        <v>0</v>
      </c>
      <c r="BQ15" s="40"/>
      <c r="BR15" s="447"/>
    </row>
    <row r="16" spans="1:70" ht="20.25" customHeight="1" outlineLevel="1" thickTop="1" thickBot="1">
      <c r="A16" s="184"/>
      <c r="B16" s="295"/>
      <c r="C16" s="48" t="s">
        <v>22</v>
      </c>
      <c r="D16" s="54" t="s">
        <v>140</v>
      </c>
      <c r="E16" s="55" t="s">
        <v>47</v>
      </c>
      <c r="F16" s="185">
        <f t="shared" si="0"/>
        <v>7</v>
      </c>
      <c r="G16" s="210">
        <v>3</v>
      </c>
      <c r="H16" s="2">
        <v>4</v>
      </c>
      <c r="I16" s="211">
        <v>4</v>
      </c>
      <c r="J16" s="56"/>
      <c r="K16" s="208">
        <v>1.5</v>
      </c>
      <c r="L16" s="209">
        <v>0.79</v>
      </c>
      <c r="M16" s="209">
        <v>1.03</v>
      </c>
      <c r="N16" s="209">
        <v>0.65</v>
      </c>
      <c r="O16" s="186">
        <v>0.9</v>
      </c>
      <c r="P16" s="221">
        <f>SUM(K16:O16)</f>
        <v>4.87</v>
      </c>
      <c r="Q16" s="57"/>
      <c r="R16" s="27" t="s">
        <v>220</v>
      </c>
      <c r="S16" s="27" t="s">
        <v>220</v>
      </c>
      <c r="T16" s="463" t="s">
        <v>288</v>
      </c>
      <c r="V16" s="48" t="s">
        <v>22</v>
      </c>
      <c r="W16" s="251" t="s">
        <v>195</v>
      </c>
      <c r="X16" s="55" t="s">
        <v>47</v>
      </c>
      <c r="Y16" s="253">
        <v>8</v>
      </c>
      <c r="Z16" s="254">
        <v>4</v>
      </c>
      <c r="AA16" s="255">
        <v>4</v>
      </c>
      <c r="AB16" s="256">
        <v>4</v>
      </c>
      <c r="AC16" s="257"/>
      <c r="AD16" s="258">
        <v>0.9</v>
      </c>
      <c r="AE16" s="259">
        <v>0.39</v>
      </c>
      <c r="AF16" s="259">
        <v>1.1499999999999999</v>
      </c>
      <c r="AG16" s="259">
        <v>1</v>
      </c>
      <c r="AH16" s="260">
        <v>0.9</v>
      </c>
      <c r="AI16" s="261">
        <v>4.34</v>
      </c>
      <c r="AJ16" s="200"/>
      <c r="AL16" s="48" t="s">
        <v>22</v>
      </c>
      <c r="AM16" s="54" t="s">
        <v>140</v>
      </c>
      <c r="AN16" s="55" t="s">
        <v>47</v>
      </c>
      <c r="AO16" s="185">
        <f t="shared" si="2"/>
        <v>-1</v>
      </c>
      <c r="AP16" s="210">
        <f t="shared" si="3"/>
        <v>-1</v>
      </c>
      <c r="AQ16" s="2">
        <f t="shared" si="4"/>
        <v>0</v>
      </c>
      <c r="AR16" s="211">
        <f t="shared" si="5"/>
        <v>0</v>
      </c>
      <c r="AS16" s="242"/>
      <c r="AT16" s="208">
        <f t="shared" si="6"/>
        <v>0.6</v>
      </c>
      <c r="AU16" s="209">
        <f t="shared" si="7"/>
        <v>0.4</v>
      </c>
      <c r="AV16" s="209">
        <f t="shared" si="8"/>
        <v>-0.11999999999999988</v>
      </c>
      <c r="AW16" s="209">
        <f t="shared" si="9"/>
        <v>-0.35</v>
      </c>
      <c r="AX16" s="186">
        <f t="shared" si="10"/>
        <v>0</v>
      </c>
      <c r="AY16" s="221">
        <f t="shared" si="11"/>
        <v>0.53000000000000025</v>
      </c>
      <c r="AZ16" s="205"/>
      <c r="BJ16" s="393" t="s">
        <v>47</v>
      </c>
      <c r="BK16" s="410">
        <f t="shared" si="14"/>
        <v>7</v>
      </c>
      <c r="BL16" s="411">
        <v>4</v>
      </c>
      <c r="BM16" s="412">
        <v>3</v>
      </c>
      <c r="BN16" s="413">
        <v>6</v>
      </c>
      <c r="BO16" s="413">
        <v>4</v>
      </c>
      <c r="BP16" s="414">
        <f t="shared" si="13"/>
        <v>-2</v>
      </c>
      <c r="BQ16" s="40"/>
      <c r="BR16" s="447" t="s">
        <v>264</v>
      </c>
    </row>
    <row r="17" spans="1:70" ht="18.75" customHeight="1" outlineLevel="1" thickTop="1" thickBot="1">
      <c r="A17" s="184"/>
      <c r="B17" s="295">
        <v>68956</v>
      </c>
      <c r="C17" s="48" t="s">
        <v>22</v>
      </c>
      <c r="D17" s="54" t="s">
        <v>141</v>
      </c>
      <c r="E17" s="55" t="s">
        <v>48</v>
      </c>
      <c r="F17" s="185">
        <f t="shared" si="0"/>
        <v>3</v>
      </c>
      <c r="G17" s="210">
        <v>3</v>
      </c>
      <c r="H17" s="2">
        <v>0</v>
      </c>
      <c r="I17" s="211">
        <v>0</v>
      </c>
      <c r="J17" s="56"/>
      <c r="K17" s="208">
        <v>0.45</v>
      </c>
      <c r="L17" s="209">
        <v>0</v>
      </c>
      <c r="M17" s="209"/>
      <c r="N17" s="209">
        <v>0.2</v>
      </c>
      <c r="O17" s="186">
        <v>0.2</v>
      </c>
      <c r="P17" s="221">
        <f>SUM(K17:O17)</f>
        <v>0.85000000000000009</v>
      </c>
      <c r="Q17" s="57"/>
      <c r="R17" s="27" t="s">
        <v>220</v>
      </c>
      <c r="S17" s="27" t="s">
        <v>220</v>
      </c>
      <c r="T17" s="467"/>
      <c r="V17" s="48" t="s">
        <v>22</v>
      </c>
      <c r="W17" s="251" t="s">
        <v>196</v>
      </c>
      <c r="X17" s="55" t="s">
        <v>48</v>
      </c>
      <c r="Y17" s="253">
        <v>3</v>
      </c>
      <c r="Z17" s="254">
        <v>3</v>
      </c>
      <c r="AA17" s="255">
        <v>0</v>
      </c>
      <c r="AB17" s="256">
        <v>0</v>
      </c>
      <c r="AC17" s="257"/>
      <c r="AD17" s="258">
        <v>0.45</v>
      </c>
      <c r="AE17" s="259">
        <v>0.03</v>
      </c>
      <c r="AF17" s="259"/>
      <c r="AG17" s="259">
        <v>0.2</v>
      </c>
      <c r="AH17" s="260">
        <v>0.2</v>
      </c>
      <c r="AI17" s="261">
        <v>0.87999999999999989</v>
      </c>
      <c r="AJ17" s="200"/>
      <c r="AL17" s="48" t="s">
        <v>22</v>
      </c>
      <c r="AM17" s="54" t="s">
        <v>141</v>
      </c>
      <c r="AN17" s="55" t="s">
        <v>48</v>
      </c>
      <c r="AO17" s="185">
        <f t="shared" si="2"/>
        <v>0</v>
      </c>
      <c r="AP17" s="210">
        <f t="shared" si="3"/>
        <v>0</v>
      </c>
      <c r="AQ17" s="2">
        <f t="shared" si="4"/>
        <v>0</v>
      </c>
      <c r="AR17" s="211">
        <f t="shared" si="5"/>
        <v>0</v>
      </c>
      <c r="AS17" s="242"/>
      <c r="AT17" s="208">
        <f t="shared" si="6"/>
        <v>0</v>
      </c>
      <c r="AU17" s="209">
        <f t="shared" si="7"/>
        <v>-0.03</v>
      </c>
      <c r="AV17" s="209">
        <f t="shared" si="8"/>
        <v>0</v>
      </c>
      <c r="AW17" s="209">
        <f t="shared" si="9"/>
        <v>0</v>
      </c>
      <c r="AX17" s="186">
        <f t="shared" si="10"/>
        <v>0</v>
      </c>
      <c r="AY17" s="221">
        <f t="shared" si="11"/>
        <v>-2.9999999999999805E-2</v>
      </c>
      <c r="AZ17" s="205"/>
      <c r="BJ17" s="393" t="s">
        <v>48</v>
      </c>
      <c r="BK17" s="410">
        <f t="shared" si="14"/>
        <v>3</v>
      </c>
      <c r="BL17" s="411">
        <v>2</v>
      </c>
      <c r="BM17" s="412">
        <v>1</v>
      </c>
      <c r="BN17" s="413">
        <v>0</v>
      </c>
      <c r="BO17" s="413">
        <v>0</v>
      </c>
      <c r="BP17" s="414">
        <f t="shared" si="13"/>
        <v>0</v>
      </c>
      <c r="BQ17" s="40"/>
      <c r="BR17" s="447"/>
    </row>
    <row r="18" spans="1:70" ht="18.75" customHeight="1" outlineLevel="1" thickTop="1" thickBot="1">
      <c r="A18" s="184"/>
      <c r="B18" s="295"/>
      <c r="C18" s="48" t="s">
        <v>22</v>
      </c>
      <c r="D18" s="54" t="s">
        <v>142</v>
      </c>
      <c r="E18" s="55" t="s">
        <v>49</v>
      </c>
      <c r="F18" s="185">
        <f t="shared" si="0"/>
        <v>19</v>
      </c>
      <c r="G18" s="210">
        <v>5</v>
      </c>
      <c r="H18" s="2">
        <v>14</v>
      </c>
      <c r="I18" s="211">
        <v>15</v>
      </c>
      <c r="J18" s="56"/>
      <c r="K18" s="208">
        <v>1.65</v>
      </c>
      <c r="L18" s="209">
        <v>3.04</v>
      </c>
      <c r="M18" s="209">
        <v>1.1499999999999999</v>
      </c>
      <c r="N18" s="209">
        <v>0.1</v>
      </c>
      <c r="O18" s="186">
        <v>3.2</v>
      </c>
      <c r="P18" s="221">
        <f>SUM(K18:O18)</f>
        <v>9.14</v>
      </c>
      <c r="Q18" s="57"/>
      <c r="R18" s="27" t="s">
        <v>220</v>
      </c>
      <c r="S18" s="27" t="s">
        <v>220</v>
      </c>
      <c r="T18" s="463"/>
      <c r="V18" s="48" t="s">
        <v>22</v>
      </c>
      <c r="W18" s="251" t="s">
        <v>197</v>
      </c>
      <c r="X18" s="55" t="s">
        <v>49</v>
      </c>
      <c r="Y18" s="253">
        <v>19</v>
      </c>
      <c r="Z18" s="254">
        <v>5</v>
      </c>
      <c r="AA18" s="255">
        <v>14</v>
      </c>
      <c r="AB18" s="256">
        <v>13</v>
      </c>
      <c r="AC18" s="257"/>
      <c r="AD18" s="258">
        <v>1.55</v>
      </c>
      <c r="AE18" s="259">
        <v>2.79</v>
      </c>
      <c r="AF18" s="259">
        <v>1.8</v>
      </c>
      <c r="AG18" s="259">
        <v>0.25</v>
      </c>
      <c r="AH18" s="260">
        <v>3.3</v>
      </c>
      <c r="AI18" s="261">
        <v>9.69</v>
      </c>
      <c r="AJ18" s="200"/>
      <c r="AL18" s="48" t="s">
        <v>22</v>
      </c>
      <c r="AM18" s="54" t="s">
        <v>142</v>
      </c>
      <c r="AN18" s="55" t="s">
        <v>49</v>
      </c>
      <c r="AO18" s="185">
        <f t="shared" si="2"/>
        <v>0</v>
      </c>
      <c r="AP18" s="210">
        <f t="shared" si="3"/>
        <v>0</v>
      </c>
      <c r="AQ18" s="2">
        <f t="shared" si="4"/>
        <v>0</v>
      </c>
      <c r="AR18" s="211">
        <f t="shared" si="5"/>
        <v>2</v>
      </c>
      <c r="AS18" s="242"/>
      <c r="AT18" s="208">
        <f t="shared" si="6"/>
        <v>9.9999999999999867E-2</v>
      </c>
      <c r="AU18" s="209">
        <f t="shared" si="7"/>
        <v>0.25</v>
      </c>
      <c r="AV18" s="209">
        <f t="shared" si="8"/>
        <v>-0.65000000000000013</v>
      </c>
      <c r="AW18" s="209">
        <f t="shared" si="9"/>
        <v>-0.15</v>
      </c>
      <c r="AX18" s="186">
        <f t="shared" si="10"/>
        <v>-9.9999999999999645E-2</v>
      </c>
      <c r="AY18" s="221">
        <f t="shared" si="11"/>
        <v>-0.54999999999999893</v>
      </c>
      <c r="AZ18" s="205"/>
      <c r="BJ18" s="399" t="s">
        <v>49</v>
      </c>
      <c r="BK18" s="416">
        <f t="shared" si="14"/>
        <v>18</v>
      </c>
      <c r="BL18" s="417">
        <v>5</v>
      </c>
      <c r="BM18" s="418">
        <v>13</v>
      </c>
      <c r="BN18" s="419">
        <v>12</v>
      </c>
      <c r="BO18" s="419">
        <v>11</v>
      </c>
      <c r="BP18" s="443">
        <f t="shared" si="13"/>
        <v>3</v>
      </c>
      <c r="BQ18" s="40"/>
      <c r="BR18" s="459" t="s">
        <v>262</v>
      </c>
    </row>
    <row r="19" spans="1:70" ht="21.75" customHeight="1" thickTop="1" thickBot="1">
      <c r="A19" s="184"/>
      <c r="B19" s="295"/>
      <c r="C19" s="49"/>
      <c r="D19" s="58" t="s">
        <v>85</v>
      </c>
      <c r="E19" s="59"/>
      <c r="F19" s="212">
        <f>SUM(F3:F18)</f>
        <v>67</v>
      </c>
      <c r="G19" s="213">
        <f>SUM(G3:G18)</f>
        <v>33</v>
      </c>
      <c r="H19" s="214">
        <f>SUM(H3:H18)</f>
        <v>34</v>
      </c>
      <c r="I19" s="215">
        <f>SUM(I3:I18)</f>
        <v>31</v>
      </c>
      <c r="J19" s="60"/>
      <c r="K19" s="61">
        <f t="shared" ref="K19:P19" si="15">SUM(K3:K18)</f>
        <v>5.15</v>
      </c>
      <c r="L19" s="62">
        <f t="shared" si="15"/>
        <v>7.12</v>
      </c>
      <c r="M19" s="62">
        <f t="shared" si="15"/>
        <v>3.7449999999999997</v>
      </c>
      <c r="N19" s="62">
        <f t="shared" si="15"/>
        <v>3.5000000000000004</v>
      </c>
      <c r="O19" s="63">
        <f t="shared" si="15"/>
        <v>9.82</v>
      </c>
      <c r="P19" s="241">
        <f t="shared" si="15"/>
        <v>29.335000000000001</v>
      </c>
      <c r="Q19" s="57"/>
      <c r="R19" s="250">
        <f>COUNTA(R3:R18)</f>
        <v>9</v>
      </c>
      <c r="S19" s="250">
        <f>COUNTA(S3:S18)</f>
        <v>9</v>
      </c>
      <c r="T19" s="468">
        <f>COUNTA(T3:T18)</f>
        <v>1</v>
      </c>
      <c r="V19" s="49"/>
      <c r="W19" s="292" t="s">
        <v>85</v>
      </c>
      <c r="X19" s="59"/>
      <c r="Y19" s="262">
        <v>69</v>
      </c>
      <c r="Z19" s="263">
        <v>34</v>
      </c>
      <c r="AA19" s="264">
        <v>35</v>
      </c>
      <c r="AB19" s="265">
        <v>30</v>
      </c>
      <c r="AC19" s="266"/>
      <c r="AD19" s="267">
        <v>4.45</v>
      </c>
      <c r="AE19" s="268">
        <v>6.8000000000000007</v>
      </c>
      <c r="AF19" s="268">
        <v>4.5149999999999997</v>
      </c>
      <c r="AG19" s="268">
        <v>3.8</v>
      </c>
      <c r="AH19" s="269">
        <v>10.219999999999999</v>
      </c>
      <c r="AI19" s="270">
        <v>29.784999999999997</v>
      </c>
      <c r="AJ19" s="200"/>
      <c r="AL19" s="49"/>
      <c r="AM19" s="58" t="s">
        <v>85</v>
      </c>
      <c r="AN19" s="59"/>
      <c r="AO19" s="212">
        <f t="shared" si="2"/>
        <v>-2</v>
      </c>
      <c r="AP19" s="213">
        <f t="shared" si="3"/>
        <v>-1</v>
      </c>
      <c r="AQ19" s="214">
        <f t="shared" si="4"/>
        <v>-1</v>
      </c>
      <c r="AR19" s="215">
        <f t="shared" si="5"/>
        <v>1</v>
      </c>
      <c r="AS19" s="243"/>
      <c r="AT19" s="244">
        <f t="shared" si="6"/>
        <v>0.70000000000000018</v>
      </c>
      <c r="AU19" s="245">
        <f t="shared" si="7"/>
        <v>0.3199999999999994</v>
      </c>
      <c r="AV19" s="245">
        <f t="shared" si="8"/>
        <v>-0.77</v>
      </c>
      <c r="AW19" s="245">
        <f t="shared" si="9"/>
        <v>-0.29999999999999938</v>
      </c>
      <c r="AX19" s="246">
        <f t="shared" si="10"/>
        <v>-0.39999999999999858</v>
      </c>
      <c r="AY19" s="241">
        <f t="shared" si="11"/>
        <v>-0.44999999999999574</v>
      </c>
      <c r="AZ19" s="205"/>
      <c r="BJ19" s="297" t="s">
        <v>242</v>
      </c>
      <c r="BK19" s="212">
        <f>SUM(BK3:BK18)</f>
        <v>68</v>
      </c>
      <c r="BL19" s="213">
        <f>SUM(BL3:BL18)</f>
        <v>32</v>
      </c>
      <c r="BM19" s="214">
        <f>SUM(BM3:BM18)</f>
        <v>36</v>
      </c>
      <c r="BN19" s="384">
        <f>SUM(BN3:BN18)</f>
        <v>29</v>
      </c>
      <c r="BO19" s="384">
        <f>SUM(BO3:BO18)</f>
        <v>26</v>
      </c>
      <c r="BP19" s="385">
        <f t="shared" si="13"/>
        <v>2</v>
      </c>
      <c r="BQ19" s="446"/>
      <c r="BR19" s="446"/>
    </row>
    <row r="20" spans="1:70" ht="18.75" customHeight="1" outlineLevel="1" thickTop="1" thickBot="1">
      <c r="A20" s="184"/>
      <c r="B20" s="295"/>
      <c r="C20" s="48" t="s">
        <v>24</v>
      </c>
      <c r="D20" s="483" t="s">
        <v>276</v>
      </c>
      <c r="E20" s="27" t="s">
        <v>24</v>
      </c>
      <c r="F20" s="216">
        <f t="shared" ref="F20:F39" si="16">G20+H20</f>
        <v>7</v>
      </c>
      <c r="G20" s="217">
        <v>4</v>
      </c>
      <c r="H20" s="218">
        <v>3</v>
      </c>
      <c r="I20" s="219">
        <v>8</v>
      </c>
      <c r="J20" s="220"/>
      <c r="K20" s="208">
        <v>0.5</v>
      </c>
      <c r="L20" s="209">
        <v>0.37</v>
      </c>
      <c r="M20" s="209">
        <v>2.4500000000000002</v>
      </c>
      <c r="N20" s="209">
        <v>0.6</v>
      </c>
      <c r="O20" s="186">
        <v>0.1</v>
      </c>
      <c r="P20" s="221">
        <f t="shared" ref="P20:P44" si="17">SUM(K20:O20)</f>
        <v>4.0200000000000005</v>
      </c>
      <c r="Q20" s="57"/>
      <c r="R20" s="27" t="s">
        <v>220</v>
      </c>
      <c r="S20" s="27" t="s">
        <v>220</v>
      </c>
      <c r="T20" s="463"/>
      <c r="V20" s="48" t="s">
        <v>24</v>
      </c>
      <c r="W20" s="251" t="s">
        <v>198</v>
      </c>
      <c r="X20" s="55" t="s">
        <v>24</v>
      </c>
      <c r="Y20" s="271">
        <v>8</v>
      </c>
      <c r="Z20" s="272">
        <v>4</v>
      </c>
      <c r="AA20" s="273">
        <v>4</v>
      </c>
      <c r="AB20" s="274">
        <v>8</v>
      </c>
      <c r="AC20" s="257"/>
      <c r="AD20" s="258">
        <v>0.95</v>
      </c>
      <c r="AE20" s="259">
        <v>0.37</v>
      </c>
      <c r="AF20" s="259">
        <v>2.25</v>
      </c>
      <c r="AG20" s="259">
        <v>0.45</v>
      </c>
      <c r="AH20" s="260">
        <v>0.2</v>
      </c>
      <c r="AI20" s="261">
        <v>4.22</v>
      </c>
      <c r="AJ20" s="200"/>
      <c r="AL20" s="48" t="s">
        <v>24</v>
      </c>
      <c r="AM20" s="54" t="s">
        <v>143</v>
      </c>
      <c r="AN20" s="55" t="s">
        <v>24</v>
      </c>
      <c r="AO20" s="216">
        <f t="shared" si="2"/>
        <v>-1</v>
      </c>
      <c r="AP20" s="217">
        <f t="shared" si="3"/>
        <v>0</v>
      </c>
      <c r="AQ20" s="218">
        <f t="shared" si="4"/>
        <v>-1</v>
      </c>
      <c r="AR20" s="219">
        <f t="shared" si="5"/>
        <v>0</v>
      </c>
      <c r="AS20" s="242"/>
      <c r="AT20" s="208">
        <f t="shared" si="6"/>
        <v>-0.44999999999999996</v>
      </c>
      <c r="AU20" s="209">
        <f t="shared" si="7"/>
        <v>0</v>
      </c>
      <c r="AV20" s="209">
        <f t="shared" si="8"/>
        <v>0.20000000000000018</v>
      </c>
      <c r="AW20" s="209">
        <f t="shared" si="9"/>
        <v>0.14999999999999997</v>
      </c>
      <c r="AX20" s="186">
        <f t="shared" si="10"/>
        <v>-0.1</v>
      </c>
      <c r="AY20" s="221">
        <f t="shared" si="11"/>
        <v>-0.19999999999999929</v>
      </c>
      <c r="AZ20" s="205"/>
      <c r="BJ20" s="387" t="s">
        <v>24</v>
      </c>
      <c r="BK20" s="388">
        <f t="shared" ref="BK20:BK35" si="18">BL20+BM20</f>
        <v>8</v>
      </c>
      <c r="BL20" s="389">
        <v>6</v>
      </c>
      <c r="BM20" s="390">
        <v>2</v>
      </c>
      <c r="BN20" s="391">
        <v>6</v>
      </c>
      <c r="BO20" s="391">
        <v>9</v>
      </c>
      <c r="BP20" s="444">
        <f t="shared" si="13"/>
        <v>2</v>
      </c>
      <c r="BQ20" s="497" t="s">
        <v>253</v>
      </c>
      <c r="BR20" s="451" t="s">
        <v>258</v>
      </c>
    </row>
    <row r="21" spans="1:70" ht="18.75" customHeight="1" outlineLevel="1" thickTop="1" thickBot="1">
      <c r="A21" s="184"/>
      <c r="B21" s="295"/>
      <c r="C21" s="48" t="s">
        <v>23</v>
      </c>
      <c r="D21" s="190" t="s">
        <v>87</v>
      </c>
      <c r="E21" s="27" t="s">
        <v>50</v>
      </c>
      <c r="F21" s="216">
        <f t="shared" si="16"/>
        <v>2</v>
      </c>
      <c r="G21" s="217">
        <v>1</v>
      </c>
      <c r="H21" s="218">
        <v>1</v>
      </c>
      <c r="I21" s="219">
        <v>11</v>
      </c>
      <c r="J21" s="220"/>
      <c r="K21" s="208">
        <v>0.7</v>
      </c>
      <c r="L21" s="209">
        <v>0.27</v>
      </c>
      <c r="M21" s="209">
        <v>0.75</v>
      </c>
      <c r="N21" s="209">
        <v>0.2</v>
      </c>
      <c r="O21" s="186">
        <v>0.55000000000000004</v>
      </c>
      <c r="P21" s="221">
        <f t="shared" si="17"/>
        <v>2.4699999999999998</v>
      </c>
      <c r="Q21" s="57"/>
      <c r="R21" s="27" t="s">
        <v>220</v>
      </c>
      <c r="S21" s="27" t="s">
        <v>220</v>
      </c>
      <c r="T21" s="463"/>
      <c r="V21" s="48" t="s">
        <v>23</v>
      </c>
      <c r="W21" s="251" t="s">
        <v>199</v>
      </c>
      <c r="X21" s="55" t="s">
        <v>50</v>
      </c>
      <c r="Y21" s="271">
        <v>1</v>
      </c>
      <c r="Z21" s="272">
        <v>1</v>
      </c>
      <c r="AA21" s="273">
        <v>0</v>
      </c>
      <c r="AB21" s="274">
        <v>12</v>
      </c>
      <c r="AC21" s="257"/>
      <c r="AD21" s="258">
        <v>0.5</v>
      </c>
      <c r="AE21" s="259">
        <v>0.27</v>
      </c>
      <c r="AF21" s="259">
        <v>0.7</v>
      </c>
      <c r="AG21" s="259">
        <v>0.2</v>
      </c>
      <c r="AH21" s="260">
        <v>0.5</v>
      </c>
      <c r="AI21" s="261">
        <v>2.17</v>
      </c>
      <c r="AJ21" s="200"/>
      <c r="AL21" s="48" t="s">
        <v>23</v>
      </c>
      <c r="AM21" s="54" t="s">
        <v>144</v>
      </c>
      <c r="AN21" s="55" t="s">
        <v>50</v>
      </c>
      <c r="AO21" s="216">
        <f t="shared" si="2"/>
        <v>1</v>
      </c>
      <c r="AP21" s="217">
        <f t="shared" si="3"/>
        <v>0</v>
      </c>
      <c r="AQ21" s="218">
        <f t="shared" si="4"/>
        <v>1</v>
      </c>
      <c r="AR21" s="219">
        <f t="shared" si="5"/>
        <v>-1</v>
      </c>
      <c r="AS21" s="242"/>
      <c r="AT21" s="208">
        <f t="shared" si="6"/>
        <v>0.19999999999999996</v>
      </c>
      <c r="AU21" s="209">
        <f t="shared" si="7"/>
        <v>0</v>
      </c>
      <c r="AV21" s="209">
        <f t="shared" si="8"/>
        <v>5.0000000000000044E-2</v>
      </c>
      <c r="AW21" s="209">
        <f t="shared" si="9"/>
        <v>0</v>
      </c>
      <c r="AX21" s="186">
        <f t="shared" si="10"/>
        <v>5.0000000000000044E-2</v>
      </c>
      <c r="AY21" s="221">
        <f t="shared" si="11"/>
        <v>0.29999999999999982</v>
      </c>
      <c r="AZ21" s="205"/>
      <c r="BJ21" s="441" t="s">
        <v>50</v>
      </c>
      <c r="BK21" s="394">
        <f t="shared" si="18"/>
        <v>3</v>
      </c>
      <c r="BL21" s="395">
        <v>1</v>
      </c>
      <c r="BM21" s="396">
        <v>2</v>
      </c>
      <c r="BN21" s="397">
        <v>12</v>
      </c>
      <c r="BO21" s="397">
        <v>11</v>
      </c>
      <c r="BP21" s="398">
        <f t="shared" si="13"/>
        <v>-1</v>
      </c>
      <c r="BQ21" s="498"/>
      <c r="BR21" s="441"/>
    </row>
    <row r="22" spans="1:70" ht="18.75" customHeight="1" outlineLevel="1" thickTop="1" thickBot="1">
      <c r="A22" s="184"/>
      <c r="B22" s="295"/>
      <c r="C22" s="48" t="s">
        <v>23</v>
      </c>
      <c r="D22" s="190" t="s">
        <v>88</v>
      </c>
      <c r="E22" s="27" t="s">
        <v>51</v>
      </c>
      <c r="F22" s="216">
        <f t="shared" si="16"/>
        <v>2</v>
      </c>
      <c r="G22" s="217">
        <v>1</v>
      </c>
      <c r="H22" s="218">
        <v>1</v>
      </c>
      <c r="I22" s="219">
        <v>4</v>
      </c>
      <c r="J22" s="220"/>
      <c r="K22" s="208"/>
      <c r="L22" s="209">
        <v>0.03</v>
      </c>
      <c r="M22" s="209">
        <v>0.45</v>
      </c>
      <c r="N22" s="209">
        <v>0.6</v>
      </c>
      <c r="O22" s="186">
        <v>0.5</v>
      </c>
      <c r="P22" s="221">
        <f t="shared" si="17"/>
        <v>1.58</v>
      </c>
      <c r="Q22" s="57"/>
      <c r="R22" s="27"/>
      <c r="S22" s="27"/>
      <c r="T22" s="467"/>
      <c r="V22" s="48" t="s">
        <v>23</v>
      </c>
      <c r="W22" s="251" t="s">
        <v>200</v>
      </c>
      <c r="X22" s="55" t="s">
        <v>51</v>
      </c>
      <c r="Y22" s="271">
        <v>2</v>
      </c>
      <c r="Z22" s="272">
        <v>1</v>
      </c>
      <c r="AA22" s="273">
        <v>1</v>
      </c>
      <c r="AB22" s="274">
        <v>4</v>
      </c>
      <c r="AC22" s="257"/>
      <c r="AD22" s="258"/>
      <c r="AE22" s="259">
        <v>0.03</v>
      </c>
      <c r="AF22" s="259">
        <v>0.45</v>
      </c>
      <c r="AG22" s="259">
        <v>0.6</v>
      </c>
      <c r="AH22" s="260">
        <v>0.5</v>
      </c>
      <c r="AI22" s="261">
        <v>1.58</v>
      </c>
      <c r="AJ22" s="200"/>
      <c r="AL22" s="48" t="s">
        <v>23</v>
      </c>
      <c r="AM22" s="54" t="s">
        <v>145</v>
      </c>
      <c r="AN22" s="55" t="s">
        <v>51</v>
      </c>
      <c r="AO22" s="216">
        <f t="shared" si="2"/>
        <v>0</v>
      </c>
      <c r="AP22" s="217">
        <f t="shared" si="3"/>
        <v>0</v>
      </c>
      <c r="AQ22" s="218">
        <f t="shared" si="4"/>
        <v>0</v>
      </c>
      <c r="AR22" s="219">
        <f t="shared" si="5"/>
        <v>0</v>
      </c>
      <c r="AS22" s="242"/>
      <c r="AT22" s="208">
        <f t="shared" si="6"/>
        <v>0</v>
      </c>
      <c r="AU22" s="209">
        <f t="shared" si="7"/>
        <v>0</v>
      </c>
      <c r="AV22" s="209">
        <f t="shared" si="8"/>
        <v>0</v>
      </c>
      <c r="AW22" s="209">
        <f t="shared" si="9"/>
        <v>0</v>
      </c>
      <c r="AX22" s="186">
        <f t="shared" si="10"/>
        <v>0</v>
      </c>
      <c r="AY22" s="221">
        <f t="shared" si="11"/>
        <v>0</v>
      </c>
      <c r="AZ22" s="205"/>
      <c r="BJ22" s="441" t="s">
        <v>51</v>
      </c>
      <c r="BK22" s="394">
        <f t="shared" si="18"/>
        <v>1</v>
      </c>
      <c r="BL22" s="395">
        <v>1</v>
      </c>
      <c r="BM22" s="396">
        <v>0</v>
      </c>
      <c r="BN22" s="397">
        <v>4</v>
      </c>
      <c r="BO22" s="397">
        <v>4</v>
      </c>
      <c r="BP22" s="398">
        <f t="shared" si="13"/>
        <v>0</v>
      </c>
      <c r="BQ22" s="498"/>
      <c r="BR22" s="441"/>
    </row>
    <row r="23" spans="1:70" ht="18.75" customHeight="1" outlineLevel="1" thickTop="1" thickBot="1">
      <c r="A23" s="184"/>
      <c r="B23" s="295">
        <v>68809</v>
      </c>
      <c r="C23" s="48" t="s">
        <v>23</v>
      </c>
      <c r="D23" s="190" t="s">
        <v>89</v>
      </c>
      <c r="E23" s="27" t="s">
        <v>52</v>
      </c>
      <c r="F23" s="216">
        <f t="shared" si="16"/>
        <v>1</v>
      </c>
      <c r="G23" s="217">
        <v>1</v>
      </c>
      <c r="H23" s="218">
        <v>0</v>
      </c>
      <c r="I23" s="219">
        <v>6</v>
      </c>
      <c r="J23" s="220"/>
      <c r="K23" s="208">
        <v>0.25</v>
      </c>
      <c r="L23" s="209">
        <v>1.1499999999999999</v>
      </c>
      <c r="M23" s="209">
        <v>0.1</v>
      </c>
      <c r="N23" s="209"/>
      <c r="O23" s="186">
        <v>0.2</v>
      </c>
      <c r="P23" s="221">
        <f t="shared" si="17"/>
        <v>1.7</v>
      </c>
      <c r="Q23" s="57"/>
      <c r="R23" s="27" t="s">
        <v>220</v>
      </c>
      <c r="S23" s="27" t="s">
        <v>220</v>
      </c>
      <c r="T23" s="467"/>
      <c r="V23" s="48" t="s">
        <v>23</v>
      </c>
      <c r="W23" s="251" t="s">
        <v>201</v>
      </c>
      <c r="X23" s="55" t="s">
        <v>52</v>
      </c>
      <c r="Y23" s="271">
        <v>2</v>
      </c>
      <c r="Z23" s="272">
        <v>2</v>
      </c>
      <c r="AA23" s="273">
        <v>0</v>
      </c>
      <c r="AB23" s="274">
        <v>6</v>
      </c>
      <c r="AC23" s="257"/>
      <c r="AD23" s="258">
        <v>0.25</v>
      </c>
      <c r="AE23" s="259">
        <v>1.25</v>
      </c>
      <c r="AF23" s="259">
        <v>0.1</v>
      </c>
      <c r="AG23" s="259"/>
      <c r="AH23" s="260">
        <v>0.3</v>
      </c>
      <c r="AI23" s="261">
        <v>1.9000000000000001</v>
      </c>
      <c r="AJ23" s="200"/>
      <c r="AL23" s="48" t="s">
        <v>23</v>
      </c>
      <c r="AM23" s="54" t="s">
        <v>146</v>
      </c>
      <c r="AN23" s="55" t="s">
        <v>52</v>
      </c>
      <c r="AO23" s="216">
        <f t="shared" si="2"/>
        <v>-1</v>
      </c>
      <c r="AP23" s="217">
        <f t="shared" si="3"/>
        <v>-1</v>
      </c>
      <c r="AQ23" s="218">
        <f t="shared" si="4"/>
        <v>0</v>
      </c>
      <c r="AR23" s="219">
        <f t="shared" si="5"/>
        <v>0</v>
      </c>
      <c r="AS23" s="242"/>
      <c r="AT23" s="208">
        <f t="shared" si="6"/>
        <v>0</v>
      </c>
      <c r="AU23" s="209">
        <f t="shared" si="7"/>
        <v>-0.10000000000000009</v>
      </c>
      <c r="AV23" s="209">
        <f t="shared" si="8"/>
        <v>0</v>
      </c>
      <c r="AW23" s="209">
        <f t="shared" si="9"/>
        <v>0</v>
      </c>
      <c r="AX23" s="186">
        <f t="shared" si="10"/>
        <v>-9.9999999999999978E-2</v>
      </c>
      <c r="AY23" s="221">
        <f t="shared" si="11"/>
        <v>-0.20000000000000018</v>
      </c>
      <c r="AZ23" s="205"/>
      <c r="BJ23" s="441" t="s">
        <v>52</v>
      </c>
      <c r="BK23" s="394">
        <f t="shared" si="18"/>
        <v>1</v>
      </c>
      <c r="BL23" s="395">
        <v>1</v>
      </c>
      <c r="BM23" s="396">
        <v>0</v>
      </c>
      <c r="BN23" s="397">
        <v>7</v>
      </c>
      <c r="BO23" s="397">
        <v>6</v>
      </c>
      <c r="BP23" s="398">
        <f t="shared" si="13"/>
        <v>-1</v>
      </c>
      <c r="BQ23" s="498"/>
      <c r="BR23" s="441"/>
    </row>
    <row r="24" spans="1:70" ht="18.75" customHeight="1" outlineLevel="1" thickTop="1" thickBot="1">
      <c r="A24" s="184"/>
      <c r="B24" s="295"/>
      <c r="C24" s="48" t="s">
        <v>23</v>
      </c>
      <c r="D24" s="190" t="s">
        <v>90</v>
      </c>
      <c r="E24" s="27" t="s">
        <v>53</v>
      </c>
      <c r="F24" s="216">
        <f t="shared" si="16"/>
        <v>2</v>
      </c>
      <c r="G24" s="217">
        <v>1</v>
      </c>
      <c r="H24" s="218">
        <v>1</v>
      </c>
      <c r="I24" s="219">
        <v>7</v>
      </c>
      <c r="J24" s="220"/>
      <c r="K24" s="208">
        <v>0.1</v>
      </c>
      <c r="L24" s="209">
        <v>0.5</v>
      </c>
      <c r="M24" s="209">
        <v>0.2</v>
      </c>
      <c r="N24" s="209">
        <v>0.45</v>
      </c>
      <c r="O24" s="186">
        <v>0.6</v>
      </c>
      <c r="P24" s="221">
        <f t="shared" si="17"/>
        <v>1.85</v>
      </c>
      <c r="Q24" s="57"/>
      <c r="R24" s="27"/>
      <c r="S24" s="27"/>
      <c r="T24" s="463"/>
      <c r="V24" s="48" t="s">
        <v>23</v>
      </c>
      <c r="W24" s="251" t="s">
        <v>202</v>
      </c>
      <c r="X24" s="55" t="s">
        <v>53</v>
      </c>
      <c r="Y24" s="271">
        <v>2</v>
      </c>
      <c r="Z24" s="272">
        <v>1</v>
      </c>
      <c r="AA24" s="273">
        <v>1</v>
      </c>
      <c r="AB24" s="274">
        <v>7</v>
      </c>
      <c r="AC24" s="257"/>
      <c r="AD24" s="258">
        <v>0.1</v>
      </c>
      <c r="AE24" s="259">
        <v>0.5</v>
      </c>
      <c r="AF24" s="259">
        <v>0.2</v>
      </c>
      <c r="AG24" s="259">
        <v>0.45</v>
      </c>
      <c r="AH24" s="260">
        <v>0.6</v>
      </c>
      <c r="AI24" s="261">
        <v>1.85</v>
      </c>
      <c r="AJ24" s="200"/>
      <c r="AL24" s="48" t="s">
        <v>23</v>
      </c>
      <c r="AM24" s="190" t="s">
        <v>90</v>
      </c>
      <c r="AN24" s="55" t="s">
        <v>53</v>
      </c>
      <c r="AO24" s="216">
        <f t="shared" si="2"/>
        <v>0</v>
      </c>
      <c r="AP24" s="217">
        <f t="shared" si="3"/>
        <v>0</v>
      </c>
      <c r="AQ24" s="218">
        <f t="shared" si="4"/>
        <v>0</v>
      </c>
      <c r="AR24" s="219">
        <f t="shared" si="5"/>
        <v>0</v>
      </c>
      <c r="AS24" s="242"/>
      <c r="AT24" s="208">
        <f t="shared" si="6"/>
        <v>0</v>
      </c>
      <c r="AU24" s="209">
        <f t="shared" si="7"/>
        <v>0</v>
      </c>
      <c r="AV24" s="209">
        <f t="shared" si="8"/>
        <v>0</v>
      </c>
      <c r="AW24" s="209">
        <f t="shared" si="9"/>
        <v>0</v>
      </c>
      <c r="AX24" s="186">
        <f t="shared" si="10"/>
        <v>0</v>
      </c>
      <c r="AY24" s="221">
        <f t="shared" si="11"/>
        <v>0</v>
      </c>
      <c r="AZ24" s="205"/>
      <c r="BJ24" s="441" t="s">
        <v>53</v>
      </c>
      <c r="BK24" s="394">
        <f t="shared" si="18"/>
        <v>3</v>
      </c>
      <c r="BL24" s="395">
        <v>2</v>
      </c>
      <c r="BM24" s="396">
        <v>1</v>
      </c>
      <c r="BN24" s="397">
        <v>7</v>
      </c>
      <c r="BO24" s="397">
        <v>7</v>
      </c>
      <c r="BP24" s="398">
        <f t="shared" si="13"/>
        <v>0</v>
      </c>
      <c r="BQ24" s="498"/>
      <c r="BR24" s="441"/>
    </row>
    <row r="25" spans="1:70" ht="18.75" customHeight="1" outlineLevel="1" thickTop="1" thickBot="1">
      <c r="A25" s="184"/>
      <c r="B25" s="295">
        <v>68961</v>
      </c>
      <c r="C25" s="48" t="s">
        <v>23</v>
      </c>
      <c r="D25" s="190" t="s">
        <v>281</v>
      </c>
      <c r="E25" s="27" t="s">
        <v>54</v>
      </c>
      <c r="F25" s="216">
        <f t="shared" si="16"/>
        <v>1</v>
      </c>
      <c r="G25" s="217">
        <v>1</v>
      </c>
      <c r="H25" s="218">
        <v>0</v>
      </c>
      <c r="I25" s="219">
        <v>2</v>
      </c>
      <c r="J25" s="220"/>
      <c r="K25" s="208"/>
      <c r="L25" s="209"/>
      <c r="M25" s="209"/>
      <c r="N25" s="209"/>
      <c r="O25" s="186">
        <v>0.25</v>
      </c>
      <c r="P25" s="221">
        <f t="shared" si="17"/>
        <v>0.25</v>
      </c>
      <c r="Q25" s="57"/>
      <c r="R25" s="27" t="s">
        <v>220</v>
      </c>
      <c r="S25" s="27" t="s">
        <v>220</v>
      </c>
      <c r="T25" s="463"/>
      <c r="V25" s="48" t="s">
        <v>23</v>
      </c>
      <c r="W25" s="251" t="s">
        <v>203</v>
      </c>
      <c r="X25" s="55" t="s">
        <v>54</v>
      </c>
      <c r="Y25" s="271">
        <v>2</v>
      </c>
      <c r="Z25" s="272">
        <v>2</v>
      </c>
      <c r="AA25" s="273">
        <v>0</v>
      </c>
      <c r="AB25" s="274">
        <v>2</v>
      </c>
      <c r="AC25" s="257"/>
      <c r="AD25" s="258">
        <v>0.45</v>
      </c>
      <c r="AE25" s="259"/>
      <c r="AF25" s="259"/>
      <c r="AG25" s="259"/>
      <c r="AH25" s="260">
        <v>0.4</v>
      </c>
      <c r="AI25" s="261">
        <v>0.85000000000000009</v>
      </c>
      <c r="AJ25" s="200"/>
      <c r="AL25" s="48" t="s">
        <v>23</v>
      </c>
      <c r="AM25" s="190" t="s">
        <v>167</v>
      </c>
      <c r="AN25" s="55" t="s">
        <v>54</v>
      </c>
      <c r="AO25" s="216">
        <f t="shared" si="2"/>
        <v>-1</v>
      </c>
      <c r="AP25" s="217">
        <f t="shared" si="3"/>
        <v>-1</v>
      </c>
      <c r="AQ25" s="218">
        <f t="shared" si="4"/>
        <v>0</v>
      </c>
      <c r="AR25" s="219">
        <f t="shared" si="5"/>
        <v>0</v>
      </c>
      <c r="AS25" s="242"/>
      <c r="AT25" s="208">
        <f t="shared" si="6"/>
        <v>-0.45</v>
      </c>
      <c r="AU25" s="209">
        <f t="shared" si="7"/>
        <v>0</v>
      </c>
      <c r="AV25" s="209">
        <f t="shared" si="8"/>
        <v>0</v>
      </c>
      <c r="AW25" s="209">
        <f t="shared" si="9"/>
        <v>0</v>
      </c>
      <c r="AX25" s="186">
        <f t="shared" si="10"/>
        <v>-0.15000000000000002</v>
      </c>
      <c r="AY25" s="221">
        <f t="shared" si="11"/>
        <v>-0.60000000000000009</v>
      </c>
      <c r="AZ25" s="205"/>
      <c r="BJ25" s="441" t="s">
        <v>54</v>
      </c>
      <c r="BK25" s="394">
        <f t="shared" si="18"/>
        <v>2</v>
      </c>
      <c r="BL25" s="395">
        <v>1</v>
      </c>
      <c r="BM25" s="396">
        <v>1</v>
      </c>
      <c r="BN25" s="397">
        <v>0</v>
      </c>
      <c r="BO25" s="397">
        <v>1</v>
      </c>
      <c r="BP25" s="398">
        <f t="shared" si="13"/>
        <v>2</v>
      </c>
      <c r="BQ25" s="498"/>
      <c r="BR25" s="447" t="s">
        <v>248</v>
      </c>
    </row>
    <row r="26" spans="1:70" ht="18.75" customHeight="1" outlineLevel="1" thickTop="1" thickBot="1">
      <c r="A26" s="184"/>
      <c r="B26" s="295">
        <v>68807</v>
      </c>
      <c r="C26" s="48" t="s">
        <v>23</v>
      </c>
      <c r="D26" s="190" t="s">
        <v>181</v>
      </c>
      <c r="E26" s="27" t="s">
        <v>55</v>
      </c>
      <c r="F26" s="216">
        <f t="shared" si="16"/>
        <v>2</v>
      </c>
      <c r="G26" s="217">
        <v>1</v>
      </c>
      <c r="H26" s="218">
        <v>1</v>
      </c>
      <c r="I26" s="219">
        <v>2</v>
      </c>
      <c r="J26" s="220"/>
      <c r="K26" s="208">
        <v>0.1</v>
      </c>
      <c r="L26" s="209">
        <v>0.03</v>
      </c>
      <c r="M26" s="209"/>
      <c r="N26" s="209"/>
      <c r="O26" s="186">
        <v>0.3</v>
      </c>
      <c r="P26" s="221">
        <f t="shared" si="17"/>
        <v>0.43</v>
      </c>
      <c r="Q26" s="57"/>
      <c r="R26" s="27" t="s">
        <v>220</v>
      </c>
      <c r="S26" s="27" t="s">
        <v>220</v>
      </c>
      <c r="T26" s="467"/>
      <c r="V26" s="48" t="s">
        <v>23</v>
      </c>
      <c r="W26" s="251" t="s">
        <v>204</v>
      </c>
      <c r="X26" s="55" t="s">
        <v>55</v>
      </c>
      <c r="Y26" s="271">
        <v>2</v>
      </c>
      <c r="Z26" s="272">
        <v>1</v>
      </c>
      <c r="AA26" s="273">
        <v>1</v>
      </c>
      <c r="AB26" s="274">
        <v>2</v>
      </c>
      <c r="AC26" s="257"/>
      <c r="AD26" s="258">
        <v>0.1</v>
      </c>
      <c r="AE26" s="259">
        <v>0.03</v>
      </c>
      <c r="AF26" s="259"/>
      <c r="AG26" s="259"/>
      <c r="AH26" s="260">
        <v>0.2</v>
      </c>
      <c r="AI26" s="261">
        <v>0.33</v>
      </c>
      <c r="AJ26" s="200"/>
      <c r="AL26" s="48" t="s">
        <v>23</v>
      </c>
      <c r="AM26" s="190" t="s">
        <v>92</v>
      </c>
      <c r="AN26" s="55" t="s">
        <v>55</v>
      </c>
      <c r="AO26" s="216">
        <f t="shared" si="2"/>
        <v>0</v>
      </c>
      <c r="AP26" s="217">
        <f t="shared" si="3"/>
        <v>0</v>
      </c>
      <c r="AQ26" s="218">
        <f t="shared" si="4"/>
        <v>0</v>
      </c>
      <c r="AR26" s="219">
        <f t="shared" si="5"/>
        <v>0</v>
      </c>
      <c r="AS26" s="242"/>
      <c r="AT26" s="208">
        <f t="shared" si="6"/>
        <v>0</v>
      </c>
      <c r="AU26" s="209">
        <f t="shared" si="7"/>
        <v>0</v>
      </c>
      <c r="AV26" s="209">
        <f t="shared" si="8"/>
        <v>0</v>
      </c>
      <c r="AW26" s="209">
        <f t="shared" si="9"/>
        <v>0</v>
      </c>
      <c r="AX26" s="186">
        <f t="shared" si="10"/>
        <v>9.9999999999999978E-2</v>
      </c>
      <c r="AY26" s="221">
        <f t="shared" si="11"/>
        <v>9.9999999999999978E-2</v>
      </c>
      <c r="AZ26" s="205"/>
      <c r="BJ26" s="441" t="s">
        <v>55</v>
      </c>
      <c r="BK26" s="394">
        <f t="shared" si="18"/>
        <v>2</v>
      </c>
      <c r="BL26" s="395">
        <v>1</v>
      </c>
      <c r="BM26" s="396">
        <v>1</v>
      </c>
      <c r="BN26" s="397">
        <v>1</v>
      </c>
      <c r="BO26" s="397">
        <v>2</v>
      </c>
      <c r="BP26" s="398">
        <f t="shared" si="13"/>
        <v>1</v>
      </c>
      <c r="BQ26" s="498"/>
      <c r="BR26" s="447" t="s">
        <v>248</v>
      </c>
    </row>
    <row r="27" spans="1:70" ht="18.75" customHeight="1" outlineLevel="1" thickTop="1" thickBot="1">
      <c r="A27" s="184"/>
      <c r="B27" s="295"/>
      <c r="C27" s="252" t="s">
        <v>23</v>
      </c>
      <c r="D27" s="251" t="s">
        <v>178</v>
      </c>
      <c r="E27" s="27" t="s">
        <v>175</v>
      </c>
      <c r="F27" s="216">
        <f t="shared" si="16"/>
        <v>3</v>
      </c>
      <c r="G27" s="217">
        <v>1</v>
      </c>
      <c r="H27" s="218">
        <v>2</v>
      </c>
      <c r="I27" s="219">
        <v>2</v>
      </c>
      <c r="J27" s="220"/>
      <c r="K27" s="208"/>
      <c r="L27" s="209">
        <v>4.4999999999999998E-2</v>
      </c>
      <c r="M27" s="209"/>
      <c r="N27" s="209"/>
      <c r="O27" s="186">
        <v>0.6</v>
      </c>
      <c r="P27" s="221">
        <f t="shared" si="17"/>
        <v>0.64500000000000002</v>
      </c>
      <c r="Q27" s="57"/>
      <c r="R27" s="27" t="s">
        <v>220</v>
      </c>
      <c r="S27" s="27" t="s">
        <v>220</v>
      </c>
      <c r="T27" s="463" t="s">
        <v>288</v>
      </c>
      <c r="V27" s="248" t="s">
        <v>23</v>
      </c>
      <c r="W27" s="251" t="s">
        <v>205</v>
      </c>
      <c r="X27" s="27" t="s">
        <v>174</v>
      </c>
      <c r="Y27" s="271">
        <v>3</v>
      </c>
      <c r="Z27" s="272">
        <v>1</v>
      </c>
      <c r="AA27" s="273">
        <v>2</v>
      </c>
      <c r="AB27" s="274">
        <v>2</v>
      </c>
      <c r="AC27" s="257"/>
      <c r="AD27" s="258"/>
      <c r="AE27" s="259">
        <v>4.4999999999999998E-2</v>
      </c>
      <c r="AF27" s="259"/>
      <c r="AG27" s="259"/>
      <c r="AH27" s="260">
        <v>0.6</v>
      </c>
      <c r="AI27" s="261">
        <v>0.64500000000000002</v>
      </c>
      <c r="AJ27" s="200"/>
      <c r="AL27" s="48" t="s">
        <v>23</v>
      </c>
      <c r="AM27" s="190" t="s">
        <v>266</v>
      </c>
      <c r="AN27" s="27" t="s">
        <v>174</v>
      </c>
      <c r="AO27" s="216">
        <f t="shared" si="2"/>
        <v>0</v>
      </c>
      <c r="AP27" s="217">
        <f t="shared" si="3"/>
        <v>0</v>
      </c>
      <c r="AQ27" s="218">
        <f t="shared" si="4"/>
        <v>0</v>
      </c>
      <c r="AR27" s="219">
        <f t="shared" si="5"/>
        <v>0</v>
      </c>
      <c r="AS27" s="242"/>
      <c r="AT27" s="208">
        <f t="shared" si="6"/>
        <v>0</v>
      </c>
      <c r="AU27" s="209">
        <f t="shared" si="7"/>
        <v>0</v>
      </c>
      <c r="AV27" s="209">
        <f t="shared" si="8"/>
        <v>0</v>
      </c>
      <c r="AW27" s="209">
        <f t="shared" si="9"/>
        <v>0</v>
      </c>
      <c r="AX27" s="186">
        <f t="shared" si="10"/>
        <v>0</v>
      </c>
      <c r="AY27" s="221">
        <f t="shared" si="11"/>
        <v>0</v>
      </c>
      <c r="AZ27" s="205"/>
      <c r="BJ27" s="441" t="s">
        <v>244</v>
      </c>
      <c r="BK27" s="394">
        <f t="shared" si="18"/>
        <v>2</v>
      </c>
      <c r="BL27" s="395">
        <v>1</v>
      </c>
      <c r="BM27" s="396">
        <v>1</v>
      </c>
      <c r="BN27" s="397">
        <v>3</v>
      </c>
      <c r="BO27" s="397">
        <v>2</v>
      </c>
      <c r="BP27" s="398">
        <f t="shared" si="13"/>
        <v>-1</v>
      </c>
      <c r="BQ27" s="498"/>
      <c r="BR27" s="447" t="s">
        <v>252</v>
      </c>
    </row>
    <row r="28" spans="1:70" ht="18.75" customHeight="1" outlineLevel="1" thickTop="1" thickBot="1">
      <c r="A28" s="184"/>
      <c r="B28" s="295">
        <v>68971</v>
      </c>
      <c r="C28" s="48" t="s">
        <v>28</v>
      </c>
      <c r="D28" s="190" t="s">
        <v>94</v>
      </c>
      <c r="E28" s="27" t="s">
        <v>57</v>
      </c>
      <c r="F28" s="216">
        <f t="shared" si="16"/>
        <v>2</v>
      </c>
      <c r="G28" s="217">
        <v>1</v>
      </c>
      <c r="H28" s="218">
        <v>1</v>
      </c>
      <c r="I28" s="219">
        <v>4</v>
      </c>
      <c r="J28" s="220"/>
      <c r="K28" s="208">
        <v>0.2</v>
      </c>
      <c r="L28" s="209">
        <v>0.25</v>
      </c>
      <c r="M28" s="209"/>
      <c r="N28" s="209">
        <v>0.4</v>
      </c>
      <c r="O28" s="186">
        <v>0.55000000000000004</v>
      </c>
      <c r="P28" s="221">
        <f t="shared" si="17"/>
        <v>1.4000000000000001</v>
      </c>
      <c r="Q28" s="57"/>
      <c r="R28" s="27" t="s">
        <v>220</v>
      </c>
      <c r="S28" s="27" t="s">
        <v>220</v>
      </c>
      <c r="T28" s="463"/>
      <c r="V28" s="48" t="s">
        <v>28</v>
      </c>
      <c r="W28" s="251" t="s">
        <v>206</v>
      </c>
      <c r="X28" s="55" t="s">
        <v>57</v>
      </c>
      <c r="Y28" s="271">
        <v>2</v>
      </c>
      <c r="Z28" s="272">
        <v>1</v>
      </c>
      <c r="AA28" s="273">
        <v>1</v>
      </c>
      <c r="AB28" s="274">
        <v>4</v>
      </c>
      <c r="AC28" s="257"/>
      <c r="AD28" s="258"/>
      <c r="AE28" s="259">
        <v>0.55000000000000004</v>
      </c>
      <c r="AF28" s="259"/>
      <c r="AG28" s="259">
        <v>0.5</v>
      </c>
      <c r="AH28" s="260">
        <v>0.55000000000000004</v>
      </c>
      <c r="AI28" s="261">
        <v>1.6</v>
      </c>
      <c r="AJ28" s="200"/>
      <c r="AL28" s="48" t="s">
        <v>28</v>
      </c>
      <c r="AM28" s="54" t="s">
        <v>147</v>
      </c>
      <c r="AN28" s="55" t="s">
        <v>57</v>
      </c>
      <c r="AO28" s="216">
        <f t="shared" si="2"/>
        <v>0</v>
      </c>
      <c r="AP28" s="217">
        <f t="shared" si="3"/>
        <v>0</v>
      </c>
      <c r="AQ28" s="218">
        <f t="shared" si="4"/>
        <v>0</v>
      </c>
      <c r="AR28" s="219">
        <f t="shared" si="5"/>
        <v>0</v>
      </c>
      <c r="AS28" s="242"/>
      <c r="AT28" s="208">
        <f t="shared" si="6"/>
        <v>0.2</v>
      </c>
      <c r="AU28" s="209">
        <f t="shared" si="7"/>
        <v>-0.30000000000000004</v>
      </c>
      <c r="AV28" s="209">
        <f t="shared" si="8"/>
        <v>0</v>
      </c>
      <c r="AW28" s="209">
        <f t="shared" si="9"/>
        <v>-9.9999999999999978E-2</v>
      </c>
      <c r="AX28" s="186">
        <f t="shared" si="10"/>
        <v>0</v>
      </c>
      <c r="AY28" s="221">
        <f t="shared" si="11"/>
        <v>-0.19999999999999996</v>
      </c>
      <c r="AZ28" s="205"/>
      <c r="BJ28" s="442" t="s">
        <v>57</v>
      </c>
      <c r="BK28" s="400">
        <f t="shared" si="18"/>
        <v>2</v>
      </c>
      <c r="BL28" s="401">
        <v>1</v>
      </c>
      <c r="BM28" s="402">
        <v>1</v>
      </c>
      <c r="BN28" s="403">
        <v>2</v>
      </c>
      <c r="BO28" s="403">
        <v>4</v>
      </c>
      <c r="BP28" s="404">
        <f t="shared" si="13"/>
        <v>2</v>
      </c>
      <c r="BQ28" s="499"/>
      <c r="BR28" s="448" t="s">
        <v>248</v>
      </c>
    </row>
    <row r="29" spans="1:70" ht="18.75" customHeight="1" outlineLevel="1" thickTop="1" thickBot="1">
      <c r="A29" s="184"/>
      <c r="B29" s="295"/>
      <c r="C29" s="48" t="s">
        <v>27</v>
      </c>
      <c r="D29" s="190" t="s">
        <v>219</v>
      </c>
      <c r="E29" s="27" t="s">
        <v>58</v>
      </c>
      <c r="F29" s="216">
        <f t="shared" si="16"/>
        <v>2</v>
      </c>
      <c r="G29" s="217">
        <v>1</v>
      </c>
      <c r="H29" s="218">
        <v>1</v>
      </c>
      <c r="I29" s="219">
        <v>3</v>
      </c>
      <c r="J29" s="220"/>
      <c r="K29" s="208">
        <v>0.65</v>
      </c>
      <c r="L29" s="209">
        <v>1.06</v>
      </c>
      <c r="M29" s="209">
        <v>0.2</v>
      </c>
      <c r="N29" s="209"/>
      <c r="O29" s="186"/>
      <c r="P29" s="221">
        <f t="shared" si="17"/>
        <v>1.91</v>
      </c>
      <c r="Q29" s="57"/>
      <c r="R29" s="27" t="s">
        <v>220</v>
      </c>
      <c r="S29" s="27" t="s">
        <v>220</v>
      </c>
      <c r="T29" s="463"/>
      <c r="V29" s="48" t="s">
        <v>27</v>
      </c>
      <c r="W29" s="251" t="s">
        <v>207</v>
      </c>
      <c r="X29" s="55" t="s">
        <v>58</v>
      </c>
      <c r="Y29" s="271">
        <v>3</v>
      </c>
      <c r="Z29" s="272">
        <v>1</v>
      </c>
      <c r="AA29" s="273">
        <v>2</v>
      </c>
      <c r="AB29" s="274">
        <v>4</v>
      </c>
      <c r="AC29" s="257"/>
      <c r="AD29" s="258">
        <v>0.65</v>
      </c>
      <c r="AE29" s="259">
        <v>1.06</v>
      </c>
      <c r="AF29" s="259">
        <v>0.2</v>
      </c>
      <c r="AG29" s="259"/>
      <c r="AH29" s="260"/>
      <c r="AI29" s="261">
        <v>1.91</v>
      </c>
      <c r="AJ29" s="200"/>
      <c r="AL29" s="48" t="s">
        <v>27</v>
      </c>
      <c r="AM29" s="54" t="s">
        <v>148</v>
      </c>
      <c r="AN29" s="55" t="s">
        <v>58</v>
      </c>
      <c r="AO29" s="216">
        <f t="shared" si="2"/>
        <v>-1</v>
      </c>
      <c r="AP29" s="217">
        <f t="shared" si="3"/>
        <v>0</v>
      </c>
      <c r="AQ29" s="218">
        <f t="shared" si="4"/>
        <v>-1</v>
      </c>
      <c r="AR29" s="219">
        <f t="shared" si="5"/>
        <v>-1</v>
      </c>
      <c r="AS29" s="242"/>
      <c r="AT29" s="208">
        <f t="shared" si="6"/>
        <v>0</v>
      </c>
      <c r="AU29" s="209">
        <f t="shared" si="7"/>
        <v>0</v>
      </c>
      <c r="AV29" s="209">
        <f t="shared" si="8"/>
        <v>0</v>
      </c>
      <c r="AW29" s="209">
        <f t="shared" si="9"/>
        <v>0</v>
      </c>
      <c r="AX29" s="186">
        <f t="shared" si="10"/>
        <v>0</v>
      </c>
      <c r="AY29" s="221">
        <f t="shared" si="11"/>
        <v>0</v>
      </c>
      <c r="AZ29" s="205"/>
      <c r="BJ29" s="387" t="s">
        <v>58</v>
      </c>
      <c r="BK29" s="388">
        <f t="shared" si="18"/>
        <v>4</v>
      </c>
      <c r="BL29" s="389">
        <v>2</v>
      </c>
      <c r="BM29" s="390">
        <v>2</v>
      </c>
      <c r="BN29" s="391">
        <v>3</v>
      </c>
      <c r="BO29" s="391">
        <v>4</v>
      </c>
      <c r="BP29" s="392">
        <f t="shared" si="13"/>
        <v>0</v>
      </c>
      <c r="BQ29" s="497" t="s">
        <v>254</v>
      </c>
      <c r="BR29" s="449"/>
    </row>
    <row r="30" spans="1:70" ht="18.75" customHeight="1" outlineLevel="1" thickTop="1" thickBot="1">
      <c r="A30" s="184"/>
      <c r="B30" s="295"/>
      <c r="C30" s="48" t="s">
        <v>27</v>
      </c>
      <c r="D30" s="190" t="s">
        <v>116</v>
      </c>
      <c r="E30" s="27" t="s">
        <v>59</v>
      </c>
      <c r="F30" s="216">
        <f t="shared" si="16"/>
        <v>1</v>
      </c>
      <c r="G30" s="217">
        <v>0</v>
      </c>
      <c r="H30" s="218">
        <v>1</v>
      </c>
      <c r="I30" s="219">
        <v>0</v>
      </c>
      <c r="J30" s="220"/>
      <c r="K30" s="208"/>
      <c r="L30" s="209">
        <v>0.1</v>
      </c>
      <c r="M30" s="209">
        <v>0.55000000000000004</v>
      </c>
      <c r="N30" s="209"/>
      <c r="O30" s="186"/>
      <c r="P30" s="221">
        <f t="shared" si="17"/>
        <v>0.65</v>
      </c>
      <c r="Q30" s="57"/>
      <c r="R30" s="27"/>
      <c r="S30" s="27"/>
      <c r="T30" s="467"/>
      <c r="V30" s="48" t="s">
        <v>27</v>
      </c>
      <c r="W30" s="251" t="s">
        <v>208</v>
      </c>
      <c r="X30" s="55" t="s">
        <v>59</v>
      </c>
      <c r="Y30" s="271">
        <v>1</v>
      </c>
      <c r="Z30" s="272">
        <v>0</v>
      </c>
      <c r="AA30" s="273">
        <v>1</v>
      </c>
      <c r="AB30" s="274">
        <v>0</v>
      </c>
      <c r="AC30" s="257"/>
      <c r="AD30" s="258"/>
      <c r="AE30" s="259">
        <v>0.1</v>
      </c>
      <c r="AF30" s="259">
        <v>0.55000000000000004</v>
      </c>
      <c r="AG30" s="259"/>
      <c r="AH30" s="260"/>
      <c r="AI30" s="261">
        <v>0.65</v>
      </c>
      <c r="AJ30" s="200"/>
      <c r="AL30" s="48" t="s">
        <v>27</v>
      </c>
      <c r="AM30" s="54" t="s">
        <v>149</v>
      </c>
      <c r="AN30" s="55" t="s">
        <v>59</v>
      </c>
      <c r="AO30" s="216">
        <f t="shared" si="2"/>
        <v>0</v>
      </c>
      <c r="AP30" s="217">
        <f t="shared" si="3"/>
        <v>0</v>
      </c>
      <c r="AQ30" s="218">
        <f t="shared" si="4"/>
        <v>0</v>
      </c>
      <c r="AR30" s="219">
        <f t="shared" si="5"/>
        <v>0</v>
      </c>
      <c r="AS30" s="242"/>
      <c r="AT30" s="208">
        <f t="shared" si="6"/>
        <v>0</v>
      </c>
      <c r="AU30" s="209">
        <f t="shared" si="7"/>
        <v>0</v>
      </c>
      <c r="AV30" s="209">
        <f t="shared" si="8"/>
        <v>0</v>
      </c>
      <c r="AW30" s="209">
        <f t="shared" si="9"/>
        <v>0</v>
      </c>
      <c r="AX30" s="186">
        <f t="shared" si="10"/>
        <v>0</v>
      </c>
      <c r="AY30" s="221">
        <f t="shared" si="11"/>
        <v>0</v>
      </c>
      <c r="AZ30" s="205"/>
      <c r="BJ30" s="393" t="s">
        <v>59</v>
      </c>
      <c r="BK30" s="394">
        <f t="shared" si="18"/>
        <v>1</v>
      </c>
      <c r="BL30" s="395">
        <v>1</v>
      </c>
      <c r="BM30" s="396">
        <v>0</v>
      </c>
      <c r="BN30" s="397">
        <v>1</v>
      </c>
      <c r="BO30" s="397">
        <v>0</v>
      </c>
      <c r="BP30" s="398">
        <f t="shared" si="13"/>
        <v>-1</v>
      </c>
      <c r="BQ30" s="498"/>
      <c r="BR30" s="447" t="s">
        <v>250</v>
      </c>
    </row>
    <row r="31" spans="1:70" ht="18.75" customHeight="1" outlineLevel="1" thickTop="1" thickBot="1">
      <c r="A31" s="184"/>
      <c r="B31" s="295"/>
      <c r="C31" s="48" t="s">
        <v>30</v>
      </c>
      <c r="D31" s="190" t="s">
        <v>96</v>
      </c>
      <c r="E31" s="27" t="s">
        <v>60</v>
      </c>
      <c r="F31" s="216">
        <f t="shared" si="16"/>
        <v>3</v>
      </c>
      <c r="G31" s="217">
        <v>1</v>
      </c>
      <c r="H31" s="218">
        <v>2</v>
      </c>
      <c r="I31" s="219">
        <v>5</v>
      </c>
      <c r="J31" s="220"/>
      <c r="K31" s="208">
        <v>0.1</v>
      </c>
      <c r="L31" s="209">
        <v>0.03</v>
      </c>
      <c r="M31" s="209"/>
      <c r="N31" s="209"/>
      <c r="O31" s="186">
        <v>0.4</v>
      </c>
      <c r="P31" s="221">
        <f t="shared" si="17"/>
        <v>0.53</v>
      </c>
      <c r="Q31" s="57"/>
      <c r="R31" s="27" t="s">
        <v>220</v>
      </c>
      <c r="S31" s="27" t="s">
        <v>220</v>
      </c>
      <c r="T31" s="463"/>
      <c r="V31" s="48" t="s">
        <v>30</v>
      </c>
      <c r="W31" s="251" t="s">
        <v>209</v>
      </c>
      <c r="X31" s="55" t="s">
        <v>60</v>
      </c>
      <c r="Y31" s="271">
        <v>3</v>
      </c>
      <c r="Z31" s="272">
        <v>1</v>
      </c>
      <c r="AA31" s="273">
        <v>2</v>
      </c>
      <c r="AB31" s="274">
        <v>6</v>
      </c>
      <c r="AC31" s="257"/>
      <c r="AD31" s="258">
        <v>0.1</v>
      </c>
      <c r="AE31" s="259">
        <v>0.03</v>
      </c>
      <c r="AF31" s="259"/>
      <c r="AG31" s="259"/>
      <c r="AH31" s="260">
        <v>0.4</v>
      </c>
      <c r="AI31" s="261">
        <v>0.53</v>
      </c>
      <c r="AJ31" s="200"/>
      <c r="AL31" s="48" t="s">
        <v>30</v>
      </c>
      <c r="AM31" s="54" t="s">
        <v>150</v>
      </c>
      <c r="AN31" s="55" t="s">
        <v>60</v>
      </c>
      <c r="AO31" s="216">
        <f t="shared" si="2"/>
        <v>0</v>
      </c>
      <c r="AP31" s="217">
        <f t="shared" si="3"/>
        <v>0</v>
      </c>
      <c r="AQ31" s="218">
        <f t="shared" si="4"/>
        <v>0</v>
      </c>
      <c r="AR31" s="219">
        <f t="shared" si="5"/>
        <v>-1</v>
      </c>
      <c r="AS31" s="242"/>
      <c r="AT31" s="208">
        <f t="shared" si="6"/>
        <v>0</v>
      </c>
      <c r="AU31" s="209">
        <f t="shared" si="7"/>
        <v>0</v>
      </c>
      <c r="AV31" s="209">
        <f t="shared" si="8"/>
        <v>0</v>
      </c>
      <c r="AW31" s="209">
        <f t="shared" si="9"/>
        <v>0</v>
      </c>
      <c r="AX31" s="186">
        <f t="shared" si="10"/>
        <v>0</v>
      </c>
      <c r="AY31" s="221">
        <f t="shared" si="11"/>
        <v>0</v>
      </c>
      <c r="AZ31" s="205"/>
      <c r="BJ31" s="393" t="s">
        <v>60</v>
      </c>
      <c r="BK31" s="394">
        <f t="shared" si="18"/>
        <v>3</v>
      </c>
      <c r="BL31" s="395">
        <v>1</v>
      </c>
      <c r="BM31" s="396">
        <v>2</v>
      </c>
      <c r="BN31" s="397">
        <v>4</v>
      </c>
      <c r="BO31" s="397">
        <v>5</v>
      </c>
      <c r="BP31" s="398">
        <f t="shared" si="13"/>
        <v>1</v>
      </c>
      <c r="BQ31" s="498"/>
      <c r="BR31" s="447"/>
    </row>
    <row r="32" spans="1:70" ht="18.75" customHeight="1" outlineLevel="1" thickTop="1" thickBot="1">
      <c r="A32" s="184"/>
      <c r="B32" s="295">
        <v>68840</v>
      </c>
      <c r="C32" s="48" t="s">
        <v>30</v>
      </c>
      <c r="D32" s="190" t="s">
        <v>97</v>
      </c>
      <c r="E32" s="27" t="s">
        <v>61</v>
      </c>
      <c r="F32" s="216">
        <f t="shared" si="16"/>
        <v>5</v>
      </c>
      <c r="G32" s="217">
        <v>2</v>
      </c>
      <c r="H32" s="218">
        <v>3</v>
      </c>
      <c r="I32" s="219">
        <v>3</v>
      </c>
      <c r="J32" s="220"/>
      <c r="K32" s="208">
        <v>0.2</v>
      </c>
      <c r="L32" s="209">
        <v>0.12</v>
      </c>
      <c r="M32" s="209"/>
      <c r="N32" s="209">
        <v>0.5</v>
      </c>
      <c r="O32" s="186">
        <v>3.25</v>
      </c>
      <c r="P32" s="221">
        <f t="shared" si="17"/>
        <v>4.07</v>
      </c>
      <c r="Q32" s="57"/>
      <c r="R32" s="27" t="s">
        <v>220</v>
      </c>
      <c r="S32" s="27" t="s">
        <v>220</v>
      </c>
      <c r="T32" s="463"/>
      <c r="V32" s="48" t="s">
        <v>30</v>
      </c>
      <c r="W32" s="251" t="s">
        <v>210</v>
      </c>
      <c r="X32" s="55" t="s">
        <v>61</v>
      </c>
      <c r="Y32" s="271">
        <v>4</v>
      </c>
      <c r="Z32" s="272">
        <v>2</v>
      </c>
      <c r="AA32" s="273">
        <v>2</v>
      </c>
      <c r="AB32" s="274">
        <v>3</v>
      </c>
      <c r="AC32" s="257"/>
      <c r="AD32" s="258">
        <v>0.2</v>
      </c>
      <c r="AE32" s="259">
        <v>0.12</v>
      </c>
      <c r="AF32" s="259"/>
      <c r="AG32" s="259">
        <v>0.5</v>
      </c>
      <c r="AH32" s="260">
        <v>3</v>
      </c>
      <c r="AI32" s="261">
        <v>3.8200000000000003</v>
      </c>
      <c r="AJ32" s="200"/>
      <c r="AL32" s="48" t="s">
        <v>30</v>
      </c>
      <c r="AM32" s="54" t="s">
        <v>151</v>
      </c>
      <c r="AN32" s="55" t="s">
        <v>61</v>
      </c>
      <c r="AO32" s="216">
        <f t="shared" si="2"/>
        <v>1</v>
      </c>
      <c r="AP32" s="217">
        <f t="shared" si="3"/>
        <v>0</v>
      </c>
      <c r="AQ32" s="218">
        <f t="shared" si="4"/>
        <v>1</v>
      </c>
      <c r="AR32" s="219">
        <f t="shared" si="5"/>
        <v>0</v>
      </c>
      <c r="AS32" s="242"/>
      <c r="AT32" s="208">
        <f t="shared" si="6"/>
        <v>0</v>
      </c>
      <c r="AU32" s="209">
        <f t="shared" si="7"/>
        <v>0</v>
      </c>
      <c r="AV32" s="209">
        <f t="shared" si="8"/>
        <v>0</v>
      </c>
      <c r="AW32" s="209">
        <f t="shared" si="9"/>
        <v>0</v>
      </c>
      <c r="AX32" s="186">
        <f t="shared" si="10"/>
        <v>0.25</v>
      </c>
      <c r="AY32" s="221">
        <f t="shared" si="11"/>
        <v>0.25</v>
      </c>
      <c r="AZ32" s="205"/>
      <c r="BJ32" s="399" t="s">
        <v>61</v>
      </c>
      <c r="BK32" s="400">
        <f t="shared" si="18"/>
        <v>6</v>
      </c>
      <c r="BL32" s="401">
        <v>2</v>
      </c>
      <c r="BM32" s="402">
        <v>4</v>
      </c>
      <c r="BN32" s="403">
        <v>1</v>
      </c>
      <c r="BO32" s="403">
        <v>3</v>
      </c>
      <c r="BP32" s="404">
        <f t="shared" si="13"/>
        <v>2</v>
      </c>
      <c r="BQ32" s="499"/>
      <c r="BR32" s="448" t="s">
        <v>251</v>
      </c>
    </row>
    <row r="33" spans="1:71" ht="18.75" customHeight="1" outlineLevel="1" thickTop="1" thickBot="1">
      <c r="A33" s="184"/>
      <c r="B33" s="295"/>
      <c r="C33" s="48" t="s">
        <v>26</v>
      </c>
      <c r="D33" s="190" t="s">
        <v>168</v>
      </c>
      <c r="E33" s="27" t="s">
        <v>62</v>
      </c>
      <c r="F33" s="216">
        <f t="shared" si="16"/>
        <v>5</v>
      </c>
      <c r="G33" s="217">
        <v>5</v>
      </c>
      <c r="H33" s="218">
        <v>0</v>
      </c>
      <c r="I33" s="219">
        <v>4</v>
      </c>
      <c r="J33" s="220"/>
      <c r="K33" s="208">
        <v>0.35</v>
      </c>
      <c r="L33" s="209">
        <v>0.16</v>
      </c>
      <c r="M33" s="209">
        <v>0.1</v>
      </c>
      <c r="N33" s="209">
        <v>0.85</v>
      </c>
      <c r="O33" s="186">
        <v>0.35</v>
      </c>
      <c r="P33" s="221">
        <f t="shared" si="17"/>
        <v>1.81</v>
      </c>
      <c r="Q33" s="57"/>
      <c r="R33" s="27" t="s">
        <v>220</v>
      </c>
      <c r="S33" s="27" t="s">
        <v>220</v>
      </c>
      <c r="T33" s="463"/>
      <c r="V33" s="48" t="s">
        <v>26</v>
      </c>
      <c r="W33" s="251" t="s">
        <v>211</v>
      </c>
      <c r="X33" s="55" t="s">
        <v>62</v>
      </c>
      <c r="Y33" s="271">
        <v>5</v>
      </c>
      <c r="Z33" s="272">
        <v>5</v>
      </c>
      <c r="AA33" s="273">
        <v>0</v>
      </c>
      <c r="AB33" s="274">
        <v>4</v>
      </c>
      <c r="AC33" s="257"/>
      <c r="AD33" s="258">
        <v>0.35</v>
      </c>
      <c r="AE33" s="259">
        <v>0.16</v>
      </c>
      <c r="AF33" s="259">
        <v>0.1</v>
      </c>
      <c r="AG33" s="259">
        <v>0.85</v>
      </c>
      <c r="AH33" s="260">
        <v>0.35</v>
      </c>
      <c r="AI33" s="261">
        <v>1.81</v>
      </c>
      <c r="AJ33" s="200"/>
      <c r="AL33" s="48" t="s">
        <v>26</v>
      </c>
      <c r="AM33" s="54" t="s">
        <v>152</v>
      </c>
      <c r="AN33" s="55" t="s">
        <v>62</v>
      </c>
      <c r="AO33" s="216">
        <f t="shared" si="2"/>
        <v>0</v>
      </c>
      <c r="AP33" s="217">
        <f t="shared" si="3"/>
        <v>0</v>
      </c>
      <c r="AQ33" s="218">
        <f t="shared" si="4"/>
        <v>0</v>
      </c>
      <c r="AR33" s="219">
        <f t="shared" si="5"/>
        <v>0</v>
      </c>
      <c r="AS33" s="242"/>
      <c r="AT33" s="208">
        <f t="shared" si="6"/>
        <v>0</v>
      </c>
      <c r="AU33" s="209">
        <f t="shared" si="7"/>
        <v>0</v>
      </c>
      <c r="AV33" s="209">
        <f t="shared" si="8"/>
        <v>0</v>
      </c>
      <c r="AW33" s="209">
        <f t="shared" si="9"/>
        <v>0</v>
      </c>
      <c r="AX33" s="186">
        <f t="shared" si="10"/>
        <v>0</v>
      </c>
      <c r="AY33" s="221">
        <f t="shared" si="11"/>
        <v>0</v>
      </c>
      <c r="AZ33" s="205"/>
      <c r="BJ33" s="387" t="s">
        <v>62</v>
      </c>
      <c r="BK33" s="388">
        <f t="shared" si="18"/>
        <v>6</v>
      </c>
      <c r="BL33" s="389">
        <v>4</v>
      </c>
      <c r="BM33" s="390">
        <v>2</v>
      </c>
      <c r="BN33" s="391">
        <v>2</v>
      </c>
      <c r="BO33" s="391">
        <v>4</v>
      </c>
      <c r="BP33" s="392">
        <f t="shared" si="13"/>
        <v>2</v>
      </c>
      <c r="BQ33" s="497" t="s">
        <v>255</v>
      </c>
      <c r="BR33" s="452" t="s">
        <v>259</v>
      </c>
    </row>
    <row r="34" spans="1:71" ht="18.75" customHeight="1" outlineLevel="1" thickTop="1" thickBot="1">
      <c r="A34" s="184"/>
      <c r="B34" s="295">
        <v>68967</v>
      </c>
      <c r="C34" s="48" t="s">
        <v>26</v>
      </c>
      <c r="D34" s="190" t="s">
        <v>98</v>
      </c>
      <c r="E34" s="27" t="s">
        <v>63</v>
      </c>
      <c r="F34" s="216">
        <f t="shared" si="16"/>
        <v>5</v>
      </c>
      <c r="G34" s="217">
        <v>3</v>
      </c>
      <c r="H34" s="218">
        <v>2</v>
      </c>
      <c r="I34" s="219">
        <v>3</v>
      </c>
      <c r="J34" s="220"/>
      <c r="K34" s="208">
        <v>0.8</v>
      </c>
      <c r="L34" s="209">
        <v>0.16</v>
      </c>
      <c r="M34" s="209">
        <v>0.35</v>
      </c>
      <c r="N34" s="209">
        <v>0.5</v>
      </c>
      <c r="O34" s="186">
        <v>0.2</v>
      </c>
      <c r="P34" s="221">
        <f t="shared" si="17"/>
        <v>2.0100000000000002</v>
      </c>
      <c r="Q34" s="57"/>
      <c r="R34" s="27" t="s">
        <v>220</v>
      </c>
      <c r="S34" s="27" t="s">
        <v>220</v>
      </c>
      <c r="T34" s="463"/>
      <c r="V34" s="48" t="s">
        <v>26</v>
      </c>
      <c r="W34" s="251" t="s">
        <v>212</v>
      </c>
      <c r="X34" s="55" t="s">
        <v>63</v>
      </c>
      <c r="Y34" s="271">
        <v>5</v>
      </c>
      <c r="Z34" s="272">
        <v>3</v>
      </c>
      <c r="AA34" s="273">
        <v>2</v>
      </c>
      <c r="AB34" s="274">
        <v>2</v>
      </c>
      <c r="AC34" s="257"/>
      <c r="AD34" s="258">
        <v>0.5</v>
      </c>
      <c r="AE34" s="259">
        <v>0.03</v>
      </c>
      <c r="AF34" s="259">
        <v>0.3</v>
      </c>
      <c r="AG34" s="259">
        <v>0.75</v>
      </c>
      <c r="AH34" s="260">
        <v>0.2</v>
      </c>
      <c r="AI34" s="261">
        <v>1.78</v>
      </c>
      <c r="AJ34" s="200"/>
      <c r="AL34" s="48" t="s">
        <v>26</v>
      </c>
      <c r="AM34" s="54" t="s">
        <v>153</v>
      </c>
      <c r="AN34" s="55" t="s">
        <v>63</v>
      </c>
      <c r="AO34" s="216">
        <f t="shared" si="2"/>
        <v>0</v>
      </c>
      <c r="AP34" s="217">
        <f t="shared" si="3"/>
        <v>0</v>
      </c>
      <c r="AQ34" s="218">
        <f t="shared" si="4"/>
        <v>0</v>
      </c>
      <c r="AR34" s="219">
        <f t="shared" si="5"/>
        <v>1</v>
      </c>
      <c r="AS34" s="242"/>
      <c r="AT34" s="208">
        <f t="shared" si="6"/>
        <v>0.30000000000000004</v>
      </c>
      <c r="AU34" s="209">
        <f t="shared" si="7"/>
        <v>0.13</v>
      </c>
      <c r="AV34" s="209">
        <f t="shared" si="8"/>
        <v>4.9999999999999989E-2</v>
      </c>
      <c r="AW34" s="209">
        <f t="shared" si="9"/>
        <v>-0.25</v>
      </c>
      <c r="AX34" s="186">
        <f t="shared" si="10"/>
        <v>0</v>
      </c>
      <c r="AY34" s="221">
        <f t="shared" si="11"/>
        <v>0.2300000000000002</v>
      </c>
      <c r="AZ34" s="205"/>
      <c r="BJ34" s="399" t="s">
        <v>63</v>
      </c>
      <c r="BK34" s="400">
        <f t="shared" si="18"/>
        <v>4</v>
      </c>
      <c r="BL34" s="401">
        <v>3</v>
      </c>
      <c r="BM34" s="402">
        <v>1</v>
      </c>
      <c r="BN34" s="403">
        <v>3</v>
      </c>
      <c r="BO34" s="403">
        <v>2</v>
      </c>
      <c r="BP34" s="404">
        <f t="shared" si="13"/>
        <v>0</v>
      </c>
      <c r="BQ34" s="499"/>
      <c r="BR34" s="442"/>
    </row>
    <row r="35" spans="1:71" ht="18.75" customHeight="1" outlineLevel="1" thickTop="1" thickBot="1">
      <c r="A35" s="184"/>
      <c r="B35" s="295"/>
      <c r="C35" s="48" t="s">
        <v>33</v>
      </c>
      <c r="D35" s="190" t="s">
        <v>117</v>
      </c>
      <c r="E35" s="27" t="s">
        <v>64</v>
      </c>
      <c r="F35" s="216">
        <f t="shared" si="16"/>
        <v>1</v>
      </c>
      <c r="G35" s="217">
        <v>1</v>
      </c>
      <c r="H35" s="218">
        <v>0</v>
      </c>
      <c r="I35" s="219">
        <v>1</v>
      </c>
      <c r="J35" s="220"/>
      <c r="K35" s="208">
        <v>0.2</v>
      </c>
      <c r="L35" s="209">
        <v>0.2</v>
      </c>
      <c r="M35" s="209">
        <v>0.45</v>
      </c>
      <c r="N35" s="209">
        <v>0.35</v>
      </c>
      <c r="O35" s="186">
        <v>0.45</v>
      </c>
      <c r="P35" s="221">
        <f t="shared" si="17"/>
        <v>1.6500000000000001</v>
      </c>
      <c r="Q35" s="57"/>
      <c r="R35" s="27" t="s">
        <v>220</v>
      </c>
      <c r="S35" s="27" t="s">
        <v>220</v>
      </c>
      <c r="T35" s="463" t="s">
        <v>288</v>
      </c>
      <c r="V35" s="48" t="s">
        <v>33</v>
      </c>
      <c r="W35" s="251" t="s">
        <v>213</v>
      </c>
      <c r="X35" s="55" t="s">
        <v>64</v>
      </c>
      <c r="Y35" s="271">
        <v>1</v>
      </c>
      <c r="Z35" s="272">
        <v>1</v>
      </c>
      <c r="AA35" s="273">
        <v>0</v>
      </c>
      <c r="AB35" s="274">
        <v>1</v>
      </c>
      <c r="AC35" s="257"/>
      <c r="AD35" s="258">
        <v>0.2</v>
      </c>
      <c r="AE35" s="259"/>
      <c r="AF35" s="259">
        <v>0.3</v>
      </c>
      <c r="AG35" s="259">
        <v>0.35</v>
      </c>
      <c r="AH35" s="260">
        <v>0.1</v>
      </c>
      <c r="AI35" s="261">
        <v>0.95</v>
      </c>
      <c r="AJ35" s="200"/>
      <c r="AL35" s="48" t="s">
        <v>33</v>
      </c>
      <c r="AM35" s="54" t="s">
        <v>154</v>
      </c>
      <c r="AN35" s="55" t="s">
        <v>64</v>
      </c>
      <c r="AO35" s="216">
        <f t="shared" si="2"/>
        <v>0</v>
      </c>
      <c r="AP35" s="217">
        <f t="shared" si="3"/>
        <v>0</v>
      </c>
      <c r="AQ35" s="218">
        <f t="shared" si="4"/>
        <v>0</v>
      </c>
      <c r="AR35" s="219">
        <f t="shared" si="5"/>
        <v>0</v>
      </c>
      <c r="AS35" s="242"/>
      <c r="AT35" s="208">
        <f t="shared" si="6"/>
        <v>0</v>
      </c>
      <c r="AU35" s="209">
        <f t="shared" si="7"/>
        <v>0.2</v>
      </c>
      <c r="AV35" s="209">
        <f t="shared" si="8"/>
        <v>0.15000000000000002</v>
      </c>
      <c r="AW35" s="209">
        <f t="shared" si="9"/>
        <v>0</v>
      </c>
      <c r="AX35" s="186">
        <f t="shared" si="10"/>
        <v>0.35</v>
      </c>
      <c r="AY35" s="221">
        <f t="shared" si="11"/>
        <v>0.70000000000000018</v>
      </c>
      <c r="AZ35" s="205"/>
      <c r="BJ35" s="422" t="s">
        <v>64</v>
      </c>
      <c r="BK35" s="423">
        <f t="shared" si="18"/>
        <v>2</v>
      </c>
      <c r="BL35" s="424">
        <v>1</v>
      </c>
      <c r="BM35" s="425">
        <v>1</v>
      </c>
      <c r="BN35" s="426">
        <v>0</v>
      </c>
      <c r="BO35" s="426">
        <v>1</v>
      </c>
      <c r="BP35" s="427">
        <f t="shared" si="13"/>
        <v>1</v>
      </c>
      <c r="BQ35" s="500">
        <f>SUM(BP35:BP39)</f>
        <v>0</v>
      </c>
      <c r="BR35" s="453" t="s">
        <v>248</v>
      </c>
      <c r="BS35" s="14"/>
    </row>
    <row r="36" spans="1:71" ht="18.75" customHeight="1" outlineLevel="1" thickTop="1" thickBot="1">
      <c r="A36" s="184"/>
      <c r="B36" s="295">
        <v>68880</v>
      </c>
      <c r="C36" s="48" t="s">
        <v>31</v>
      </c>
      <c r="D36" s="190" t="s">
        <v>99</v>
      </c>
      <c r="E36" s="27" t="s">
        <v>66</v>
      </c>
      <c r="F36" s="216">
        <f t="shared" si="16"/>
        <v>1</v>
      </c>
      <c r="G36" s="217">
        <v>1</v>
      </c>
      <c r="H36" s="218">
        <v>0</v>
      </c>
      <c r="I36" s="219">
        <v>0</v>
      </c>
      <c r="J36" s="220"/>
      <c r="K36" s="208"/>
      <c r="L36" s="209">
        <v>0.02</v>
      </c>
      <c r="M36" s="209"/>
      <c r="N36" s="209"/>
      <c r="O36" s="186">
        <v>0.1</v>
      </c>
      <c r="P36" s="221">
        <f t="shared" si="17"/>
        <v>0.12000000000000001</v>
      </c>
      <c r="Q36" s="57"/>
      <c r="R36" s="27" t="s">
        <v>220</v>
      </c>
      <c r="S36" s="27" t="s">
        <v>220</v>
      </c>
      <c r="T36" s="467"/>
      <c r="V36" s="48" t="s">
        <v>31</v>
      </c>
      <c r="W36" s="251" t="s">
        <v>214</v>
      </c>
      <c r="X36" s="55" t="s">
        <v>66</v>
      </c>
      <c r="Y36" s="271">
        <v>1</v>
      </c>
      <c r="Z36" s="272">
        <v>1</v>
      </c>
      <c r="AA36" s="273">
        <v>0</v>
      </c>
      <c r="AB36" s="274">
        <v>0</v>
      </c>
      <c r="AC36" s="257"/>
      <c r="AD36" s="258"/>
      <c r="AE36" s="259">
        <v>0.02</v>
      </c>
      <c r="AF36" s="259"/>
      <c r="AG36" s="259"/>
      <c r="AH36" s="260">
        <v>0.1</v>
      </c>
      <c r="AI36" s="261">
        <v>0.12000000000000001</v>
      </c>
      <c r="AJ36" s="200"/>
      <c r="AL36" s="48" t="s">
        <v>31</v>
      </c>
      <c r="AM36" s="54" t="s">
        <v>155</v>
      </c>
      <c r="AN36" s="55" t="s">
        <v>66</v>
      </c>
      <c r="AO36" s="216">
        <f t="shared" si="2"/>
        <v>0</v>
      </c>
      <c r="AP36" s="217">
        <f t="shared" si="3"/>
        <v>0</v>
      </c>
      <c r="AQ36" s="218">
        <f t="shared" si="4"/>
        <v>0</v>
      </c>
      <c r="AR36" s="219">
        <f t="shared" si="5"/>
        <v>0</v>
      </c>
      <c r="AS36" s="242"/>
      <c r="AT36" s="208">
        <f t="shared" si="6"/>
        <v>0</v>
      </c>
      <c r="AU36" s="209">
        <f t="shared" si="7"/>
        <v>0</v>
      </c>
      <c r="AV36" s="209">
        <f t="shared" si="8"/>
        <v>0</v>
      </c>
      <c r="AW36" s="209">
        <f t="shared" si="9"/>
        <v>0</v>
      </c>
      <c r="AX36" s="186">
        <f t="shared" si="10"/>
        <v>0</v>
      </c>
      <c r="AY36" s="221">
        <f t="shared" si="11"/>
        <v>0</v>
      </c>
      <c r="AZ36" s="205"/>
      <c r="BJ36" s="428" t="s">
        <v>66</v>
      </c>
      <c r="BK36" s="429">
        <f>BL36+BM36</f>
        <v>1</v>
      </c>
      <c r="BL36" s="430">
        <v>1</v>
      </c>
      <c r="BM36" s="431">
        <v>0</v>
      </c>
      <c r="BN36" s="432">
        <v>0</v>
      </c>
      <c r="BO36" s="432">
        <v>0</v>
      </c>
      <c r="BP36" s="433">
        <f t="shared" si="13"/>
        <v>0</v>
      </c>
      <c r="BQ36" s="501"/>
      <c r="BR36" s="454"/>
    </row>
    <row r="37" spans="1:71" ht="18.75" customHeight="1" outlineLevel="1" thickTop="1" thickBot="1">
      <c r="A37" s="184"/>
      <c r="B37" s="295"/>
      <c r="C37" s="48" t="s">
        <v>115</v>
      </c>
      <c r="D37" s="190" t="s">
        <v>100</v>
      </c>
      <c r="E37" s="27" t="s">
        <v>67</v>
      </c>
      <c r="F37" s="216">
        <f t="shared" si="16"/>
        <v>1</v>
      </c>
      <c r="G37" s="217">
        <v>1</v>
      </c>
      <c r="H37" s="218">
        <v>0</v>
      </c>
      <c r="I37" s="219">
        <v>3</v>
      </c>
      <c r="J37" s="220"/>
      <c r="K37" s="208">
        <v>0.05</v>
      </c>
      <c r="L37" s="209">
        <v>0.05</v>
      </c>
      <c r="M37" s="209"/>
      <c r="N37" s="209">
        <v>0.2</v>
      </c>
      <c r="O37" s="186">
        <v>0.3</v>
      </c>
      <c r="P37" s="221">
        <f t="shared" si="17"/>
        <v>0.60000000000000009</v>
      </c>
      <c r="Q37" s="57"/>
      <c r="R37" s="27"/>
      <c r="S37" s="27"/>
      <c r="T37" s="467"/>
      <c r="V37" s="48" t="s">
        <v>115</v>
      </c>
      <c r="W37" s="251" t="s">
        <v>215</v>
      </c>
      <c r="X37" s="55" t="s">
        <v>67</v>
      </c>
      <c r="Y37" s="271">
        <v>1</v>
      </c>
      <c r="Z37" s="272">
        <v>1</v>
      </c>
      <c r="AA37" s="273">
        <v>0</v>
      </c>
      <c r="AB37" s="274">
        <v>3</v>
      </c>
      <c r="AC37" s="257"/>
      <c r="AD37" s="258">
        <v>0.05</v>
      </c>
      <c r="AE37" s="259">
        <v>0.05</v>
      </c>
      <c r="AF37" s="259"/>
      <c r="AG37" s="259">
        <v>0.2</v>
      </c>
      <c r="AH37" s="260">
        <v>0.3</v>
      </c>
      <c r="AI37" s="261">
        <v>0.60000000000000009</v>
      </c>
      <c r="AJ37" s="200"/>
      <c r="AL37" s="48" t="s">
        <v>115</v>
      </c>
      <c r="AM37" s="54" t="s">
        <v>156</v>
      </c>
      <c r="AN37" s="55" t="s">
        <v>67</v>
      </c>
      <c r="AO37" s="216">
        <f t="shared" si="2"/>
        <v>0</v>
      </c>
      <c r="AP37" s="217">
        <f t="shared" si="3"/>
        <v>0</v>
      </c>
      <c r="AQ37" s="218">
        <f t="shared" si="4"/>
        <v>0</v>
      </c>
      <c r="AR37" s="219">
        <f t="shared" si="5"/>
        <v>0</v>
      </c>
      <c r="AS37" s="242"/>
      <c r="AT37" s="208">
        <f t="shared" si="6"/>
        <v>0</v>
      </c>
      <c r="AU37" s="209">
        <f t="shared" si="7"/>
        <v>0</v>
      </c>
      <c r="AV37" s="209">
        <f t="shared" si="8"/>
        <v>0</v>
      </c>
      <c r="AW37" s="209">
        <f t="shared" si="9"/>
        <v>0</v>
      </c>
      <c r="AX37" s="186">
        <f t="shared" si="10"/>
        <v>0</v>
      </c>
      <c r="AY37" s="221">
        <f t="shared" si="11"/>
        <v>0</v>
      </c>
      <c r="AZ37" s="205"/>
      <c r="BJ37" s="428" t="s">
        <v>67</v>
      </c>
      <c r="BK37" s="429">
        <f>BL37+BM37</f>
        <v>2</v>
      </c>
      <c r="BL37" s="430">
        <v>1</v>
      </c>
      <c r="BM37" s="431">
        <v>1</v>
      </c>
      <c r="BN37" s="432">
        <v>3</v>
      </c>
      <c r="BO37" s="432">
        <v>3</v>
      </c>
      <c r="BP37" s="433">
        <f t="shared" si="13"/>
        <v>0</v>
      </c>
      <c r="BQ37" s="501"/>
      <c r="BR37" s="454"/>
    </row>
    <row r="38" spans="1:71" ht="18.75" customHeight="1" outlineLevel="1" thickTop="1" thickBot="1">
      <c r="A38" s="184"/>
      <c r="B38" s="295"/>
      <c r="C38" s="48"/>
      <c r="D38" s="251" t="s">
        <v>179</v>
      </c>
      <c r="E38" s="27" t="s">
        <v>172</v>
      </c>
      <c r="F38" s="216">
        <f>G38+H38</f>
        <v>2</v>
      </c>
      <c r="G38" s="217">
        <v>1</v>
      </c>
      <c r="H38" s="218">
        <v>1</v>
      </c>
      <c r="I38" s="219">
        <v>1</v>
      </c>
      <c r="J38" s="220"/>
      <c r="K38" s="208"/>
      <c r="L38" s="209"/>
      <c r="M38" s="209"/>
      <c r="N38" s="209"/>
      <c r="O38" s="186">
        <v>1.9</v>
      </c>
      <c r="P38" s="221">
        <f>SUM(K38:O38)</f>
        <v>1.9</v>
      </c>
      <c r="Q38" s="57"/>
      <c r="R38" s="27"/>
      <c r="S38" s="27"/>
      <c r="T38" s="467"/>
      <c r="V38" s="48"/>
      <c r="W38" s="251" t="s">
        <v>216</v>
      </c>
      <c r="X38" s="27" t="s">
        <v>172</v>
      </c>
      <c r="Y38" s="271">
        <v>2</v>
      </c>
      <c r="Z38" s="272">
        <v>1</v>
      </c>
      <c r="AA38" s="273">
        <v>1</v>
      </c>
      <c r="AB38" s="274">
        <v>1</v>
      </c>
      <c r="AC38" s="257"/>
      <c r="AD38" s="258"/>
      <c r="AE38" s="259"/>
      <c r="AF38" s="259"/>
      <c r="AG38" s="259"/>
      <c r="AH38" s="260">
        <v>1.9</v>
      </c>
      <c r="AI38" s="261">
        <v>1.9</v>
      </c>
      <c r="AJ38" s="200"/>
      <c r="AL38" s="48"/>
      <c r="AM38" s="190" t="s">
        <v>171</v>
      </c>
      <c r="AN38" s="27" t="s">
        <v>172</v>
      </c>
      <c r="AO38" s="216">
        <f t="shared" si="2"/>
        <v>0</v>
      </c>
      <c r="AP38" s="217">
        <f t="shared" si="3"/>
        <v>0</v>
      </c>
      <c r="AQ38" s="218">
        <f t="shared" si="4"/>
        <v>0</v>
      </c>
      <c r="AR38" s="219">
        <f t="shared" si="5"/>
        <v>0</v>
      </c>
      <c r="AS38" s="242"/>
      <c r="AT38" s="208">
        <f t="shared" ref="AT38:AY38" si="19">K38-AD38</f>
        <v>0</v>
      </c>
      <c r="AU38" s="209">
        <f t="shared" si="19"/>
        <v>0</v>
      </c>
      <c r="AV38" s="209">
        <f t="shared" si="19"/>
        <v>0</v>
      </c>
      <c r="AW38" s="209">
        <f t="shared" si="19"/>
        <v>0</v>
      </c>
      <c r="AX38" s="186">
        <f t="shared" si="19"/>
        <v>0</v>
      </c>
      <c r="AY38" s="221">
        <f t="shared" si="19"/>
        <v>0</v>
      </c>
      <c r="AZ38" s="205"/>
      <c r="BJ38" s="428" t="s">
        <v>172</v>
      </c>
      <c r="BK38" s="429">
        <v>0</v>
      </c>
      <c r="BL38" s="430">
        <v>0</v>
      </c>
      <c r="BM38" s="431">
        <v>0</v>
      </c>
      <c r="BN38" s="432">
        <v>0</v>
      </c>
      <c r="BO38" s="432">
        <v>1</v>
      </c>
      <c r="BP38" s="433">
        <f t="shared" si="13"/>
        <v>1</v>
      </c>
      <c r="BQ38" s="501"/>
      <c r="BR38" s="454" t="s">
        <v>248</v>
      </c>
    </row>
    <row r="39" spans="1:71" ht="18.75" customHeight="1" outlineLevel="1" thickTop="1" thickBot="1">
      <c r="A39" s="184"/>
      <c r="B39" s="295">
        <v>68960</v>
      </c>
      <c r="C39" s="48" t="s">
        <v>29</v>
      </c>
      <c r="D39" s="190" t="s">
        <v>101</v>
      </c>
      <c r="E39" s="27" t="s">
        <v>68</v>
      </c>
      <c r="F39" s="216">
        <f t="shared" si="16"/>
        <v>6</v>
      </c>
      <c r="G39" s="217">
        <v>2</v>
      </c>
      <c r="H39" s="218">
        <v>4</v>
      </c>
      <c r="I39" s="219">
        <v>1</v>
      </c>
      <c r="J39" s="220"/>
      <c r="K39" s="208"/>
      <c r="L39" s="209">
        <v>0.03</v>
      </c>
      <c r="M39" s="209">
        <v>0.2</v>
      </c>
      <c r="N39" s="209">
        <v>0.4</v>
      </c>
      <c r="O39" s="186">
        <v>1.05</v>
      </c>
      <c r="P39" s="221">
        <f t="shared" si="17"/>
        <v>1.6800000000000002</v>
      </c>
      <c r="Q39" s="57"/>
      <c r="R39" s="27" t="s">
        <v>220</v>
      </c>
      <c r="S39" s="27" t="s">
        <v>220</v>
      </c>
      <c r="T39" s="463"/>
      <c r="V39" s="48" t="s">
        <v>29</v>
      </c>
      <c r="W39" s="251" t="s">
        <v>217</v>
      </c>
      <c r="X39" s="55" t="s">
        <v>68</v>
      </c>
      <c r="Y39" s="271">
        <v>3</v>
      </c>
      <c r="Z39" s="272">
        <v>1</v>
      </c>
      <c r="AA39" s="273">
        <v>2</v>
      </c>
      <c r="AB39" s="274">
        <v>1</v>
      </c>
      <c r="AC39" s="257"/>
      <c r="AD39" s="258"/>
      <c r="AE39" s="259">
        <v>0.03</v>
      </c>
      <c r="AF39" s="259"/>
      <c r="AG39" s="259">
        <v>0.4</v>
      </c>
      <c r="AH39" s="260">
        <v>0.6</v>
      </c>
      <c r="AI39" s="261">
        <v>1.03</v>
      </c>
      <c r="AJ39" s="200"/>
      <c r="AL39" s="48" t="s">
        <v>29</v>
      </c>
      <c r="AM39" s="54" t="s">
        <v>157</v>
      </c>
      <c r="AN39" s="55" t="s">
        <v>68</v>
      </c>
      <c r="AO39" s="216">
        <f t="shared" si="2"/>
        <v>3</v>
      </c>
      <c r="AP39" s="217">
        <f t="shared" si="3"/>
        <v>1</v>
      </c>
      <c r="AQ39" s="218">
        <f t="shared" si="4"/>
        <v>2</v>
      </c>
      <c r="AR39" s="219">
        <f t="shared" si="5"/>
        <v>0</v>
      </c>
      <c r="AS39" s="242"/>
      <c r="AT39" s="208">
        <f t="shared" ref="AT39:AY41" si="20">K39-AD39</f>
        <v>0</v>
      </c>
      <c r="AU39" s="209">
        <f t="shared" si="20"/>
        <v>0</v>
      </c>
      <c r="AV39" s="209">
        <f t="shared" si="20"/>
        <v>0.2</v>
      </c>
      <c r="AW39" s="209">
        <f t="shared" si="20"/>
        <v>0</v>
      </c>
      <c r="AX39" s="186">
        <f t="shared" si="20"/>
        <v>0.45000000000000007</v>
      </c>
      <c r="AY39" s="221">
        <f t="shared" si="20"/>
        <v>0.65000000000000013</v>
      </c>
      <c r="AZ39" s="205"/>
      <c r="BJ39" s="434" t="s">
        <v>68</v>
      </c>
      <c r="BK39" s="435">
        <f>BL39+BM39</f>
        <v>3</v>
      </c>
      <c r="BL39" s="436">
        <v>1</v>
      </c>
      <c r="BM39" s="437">
        <v>2</v>
      </c>
      <c r="BN39" s="438">
        <v>3</v>
      </c>
      <c r="BO39" s="438">
        <v>1</v>
      </c>
      <c r="BP39" s="439">
        <f t="shared" si="13"/>
        <v>-2</v>
      </c>
      <c r="BQ39" s="502"/>
      <c r="BR39" s="455"/>
    </row>
    <row r="40" spans="1:71" ht="18.75" customHeight="1" outlineLevel="1" thickTop="1" thickBot="1">
      <c r="A40" s="184"/>
      <c r="B40" s="295"/>
      <c r="C40" s="252" t="s">
        <v>25</v>
      </c>
      <c r="D40" s="251" t="s">
        <v>180</v>
      </c>
      <c r="E40" s="27" t="s">
        <v>170</v>
      </c>
      <c r="F40" s="216">
        <f>G40+H40</f>
        <v>3</v>
      </c>
      <c r="G40" s="217">
        <v>1</v>
      </c>
      <c r="H40" s="218">
        <v>2</v>
      </c>
      <c r="I40" s="219">
        <v>2</v>
      </c>
      <c r="J40" s="220"/>
      <c r="K40" s="208">
        <v>0.1</v>
      </c>
      <c r="L40" s="209">
        <v>0.2</v>
      </c>
      <c r="M40" s="209"/>
      <c r="N40" s="209">
        <v>1.05</v>
      </c>
      <c r="O40" s="186">
        <v>1.05</v>
      </c>
      <c r="P40" s="221">
        <f>SUM(K40:O40)</f>
        <v>2.4000000000000004</v>
      </c>
      <c r="Q40" s="57"/>
      <c r="R40" s="27" t="s">
        <v>220</v>
      </c>
      <c r="S40" s="27" t="s">
        <v>220</v>
      </c>
      <c r="T40" s="463"/>
      <c r="V40" s="48" t="s">
        <v>25</v>
      </c>
      <c r="W40" s="251" t="s">
        <v>218</v>
      </c>
      <c r="X40" s="27" t="s">
        <v>170</v>
      </c>
      <c r="Y40" s="271">
        <v>3</v>
      </c>
      <c r="Z40" s="272">
        <v>1</v>
      </c>
      <c r="AA40" s="273">
        <v>2</v>
      </c>
      <c r="AB40" s="274">
        <v>2</v>
      </c>
      <c r="AC40" s="257"/>
      <c r="AD40" s="258">
        <v>0.1</v>
      </c>
      <c r="AE40" s="259">
        <v>0.2</v>
      </c>
      <c r="AF40" s="259"/>
      <c r="AG40" s="259">
        <v>0.95</v>
      </c>
      <c r="AH40" s="260">
        <v>1.05</v>
      </c>
      <c r="AI40" s="261">
        <v>2.2999999999999998</v>
      </c>
      <c r="AJ40" s="200"/>
      <c r="AL40" s="48" t="s">
        <v>25</v>
      </c>
      <c r="AM40" s="190" t="s">
        <v>169</v>
      </c>
      <c r="AN40" s="27" t="s">
        <v>170</v>
      </c>
      <c r="AO40" s="216">
        <f t="shared" si="2"/>
        <v>0</v>
      </c>
      <c r="AP40" s="217">
        <f t="shared" si="3"/>
        <v>0</v>
      </c>
      <c r="AQ40" s="218">
        <f t="shared" si="4"/>
        <v>0</v>
      </c>
      <c r="AR40" s="219">
        <f t="shared" si="5"/>
        <v>0</v>
      </c>
      <c r="AS40" s="242"/>
      <c r="AT40" s="208">
        <f t="shared" si="20"/>
        <v>0</v>
      </c>
      <c r="AU40" s="209">
        <f t="shared" si="20"/>
        <v>0</v>
      </c>
      <c r="AV40" s="209">
        <f t="shared" si="20"/>
        <v>0</v>
      </c>
      <c r="AW40" s="209">
        <f t="shared" si="20"/>
        <v>0.10000000000000009</v>
      </c>
      <c r="AX40" s="186">
        <f t="shared" si="20"/>
        <v>0</v>
      </c>
      <c r="AY40" s="221">
        <f t="shared" si="20"/>
        <v>0.10000000000000053</v>
      </c>
      <c r="AZ40" s="205"/>
      <c r="BJ40" s="399" t="s">
        <v>170</v>
      </c>
      <c r="BK40" s="400">
        <v>0</v>
      </c>
      <c r="BL40" s="401">
        <v>0</v>
      </c>
      <c r="BM40" s="402">
        <v>0</v>
      </c>
      <c r="BN40" s="403">
        <v>0</v>
      </c>
      <c r="BO40" s="403">
        <v>2</v>
      </c>
      <c r="BP40" s="404">
        <f t="shared" si="13"/>
        <v>2</v>
      </c>
      <c r="BQ40" s="462"/>
      <c r="BR40" s="448" t="s">
        <v>248</v>
      </c>
    </row>
    <row r="41" spans="1:71" ht="17.25" outlineLevel="1" thickTop="1" thickBot="1">
      <c r="A41" s="184"/>
      <c r="B41" s="295"/>
      <c r="C41" s="464" t="s">
        <v>25</v>
      </c>
      <c r="D41" s="474" t="s">
        <v>283</v>
      </c>
      <c r="E41" s="465" t="s">
        <v>282</v>
      </c>
      <c r="F41" s="216">
        <f>G41+H41</f>
        <v>1</v>
      </c>
      <c r="G41" s="217">
        <v>1</v>
      </c>
      <c r="H41" s="218">
        <v>0</v>
      </c>
      <c r="I41" s="219">
        <v>3</v>
      </c>
      <c r="J41" s="220"/>
      <c r="K41" s="208">
        <v>0.45</v>
      </c>
      <c r="L41" s="209"/>
      <c r="M41" s="209"/>
      <c r="N41" s="209"/>
      <c r="O41" s="186">
        <v>0.5</v>
      </c>
      <c r="P41" s="221">
        <f>SUM(K41:O41)</f>
        <v>0.95</v>
      </c>
      <c r="Q41" s="57"/>
      <c r="R41" s="27" t="s">
        <v>220</v>
      </c>
      <c r="S41" s="27" t="s">
        <v>220</v>
      </c>
      <c r="T41" s="463"/>
      <c r="V41" s="48"/>
      <c r="W41" s="485" t="s">
        <v>284</v>
      </c>
      <c r="X41" s="55" t="s">
        <v>282</v>
      </c>
      <c r="Y41" s="271">
        <v>0</v>
      </c>
      <c r="Z41" s="272">
        <v>0</v>
      </c>
      <c r="AA41" s="273">
        <v>0</v>
      </c>
      <c r="AB41" s="274">
        <v>0</v>
      </c>
      <c r="AC41" s="257"/>
      <c r="AD41" s="258"/>
      <c r="AE41" s="259">
        <v>0</v>
      </c>
      <c r="AF41" s="259">
        <v>0</v>
      </c>
      <c r="AG41" s="259"/>
      <c r="AH41" s="260">
        <v>0</v>
      </c>
      <c r="AI41" s="261">
        <v>0</v>
      </c>
      <c r="AJ41" s="200"/>
      <c r="AL41" s="48"/>
      <c r="AM41" s="485" t="s">
        <v>284</v>
      </c>
      <c r="AN41" s="55" t="s">
        <v>282</v>
      </c>
      <c r="AO41" s="216">
        <f>F41-Y41</f>
        <v>1</v>
      </c>
      <c r="AP41" s="217">
        <f>G41-Z41</f>
        <v>1</v>
      </c>
      <c r="AQ41" s="218">
        <f>H41-AA41</f>
        <v>0</v>
      </c>
      <c r="AR41" s="219">
        <f>I41-AB41</f>
        <v>3</v>
      </c>
      <c r="AS41" s="242"/>
      <c r="AT41" s="208">
        <f t="shared" si="20"/>
        <v>0.45</v>
      </c>
      <c r="AU41" s="209">
        <f t="shared" si="20"/>
        <v>0</v>
      </c>
      <c r="AV41" s="209">
        <f t="shared" si="20"/>
        <v>0</v>
      </c>
      <c r="AW41" s="209">
        <f t="shared" si="20"/>
        <v>0</v>
      </c>
      <c r="AX41" s="186">
        <f t="shared" si="20"/>
        <v>0.5</v>
      </c>
      <c r="AY41" s="221">
        <f t="shared" si="20"/>
        <v>0.95</v>
      </c>
      <c r="AZ41" s="205"/>
      <c r="BJ41" s="387" t="s">
        <v>69</v>
      </c>
      <c r="BK41" s="388">
        <f>BL41+BM41</f>
        <v>2</v>
      </c>
      <c r="BL41" s="389">
        <v>1</v>
      </c>
      <c r="BM41" s="390">
        <v>1</v>
      </c>
      <c r="BN41" s="391">
        <v>2</v>
      </c>
      <c r="BO41" s="391">
        <v>1</v>
      </c>
      <c r="BP41" s="392">
        <f>I41-BN41</f>
        <v>1</v>
      </c>
      <c r="BQ41" s="462"/>
      <c r="BR41" s="449"/>
    </row>
    <row r="42" spans="1:71" ht="17.25" outlineLevel="1" thickTop="1" thickBot="1">
      <c r="A42" s="184"/>
      <c r="B42" s="295">
        <v>68973</v>
      </c>
      <c r="C42" s="464" t="s">
        <v>25</v>
      </c>
      <c r="D42" s="474" t="s">
        <v>277</v>
      </c>
      <c r="E42" s="465" t="s">
        <v>275</v>
      </c>
      <c r="F42" s="216">
        <v>1</v>
      </c>
      <c r="G42" s="217">
        <v>1</v>
      </c>
      <c r="H42" s="218">
        <v>0</v>
      </c>
      <c r="I42" s="219">
        <v>3</v>
      </c>
      <c r="J42" s="220"/>
      <c r="K42" s="208"/>
      <c r="L42" s="209">
        <v>0.06</v>
      </c>
      <c r="M42" s="209">
        <v>0.1</v>
      </c>
      <c r="N42" s="209">
        <v>0.25</v>
      </c>
      <c r="O42" s="186">
        <v>0.9</v>
      </c>
      <c r="P42" s="221">
        <f t="shared" si="17"/>
        <v>1.31</v>
      </c>
      <c r="Q42" s="57"/>
      <c r="R42" s="27" t="s">
        <v>220</v>
      </c>
      <c r="S42" s="27" t="s">
        <v>220</v>
      </c>
      <c r="T42" s="463"/>
      <c r="V42" s="48"/>
      <c r="W42" s="485" t="s">
        <v>278</v>
      </c>
      <c r="X42" s="55" t="s">
        <v>275</v>
      </c>
      <c r="Y42" s="271">
        <v>0</v>
      </c>
      <c r="Z42" s="272">
        <v>0</v>
      </c>
      <c r="AA42" s="273">
        <v>0</v>
      </c>
      <c r="AB42" s="274">
        <v>0</v>
      </c>
      <c r="AC42" s="257"/>
      <c r="AD42" s="258"/>
      <c r="AE42" s="259">
        <v>0</v>
      </c>
      <c r="AF42" s="259">
        <v>0</v>
      </c>
      <c r="AG42" s="259"/>
      <c r="AH42" s="260">
        <v>0</v>
      </c>
      <c r="AI42" s="261">
        <v>0</v>
      </c>
      <c r="AJ42" s="200"/>
      <c r="AL42" s="48"/>
      <c r="AM42" s="485" t="s">
        <v>279</v>
      </c>
      <c r="AN42" s="55" t="s">
        <v>275</v>
      </c>
      <c r="AO42" s="216">
        <f t="shared" si="2"/>
        <v>1</v>
      </c>
      <c r="AP42" s="217">
        <f t="shared" si="3"/>
        <v>1</v>
      </c>
      <c r="AQ42" s="218">
        <f t="shared" si="4"/>
        <v>0</v>
      </c>
      <c r="AR42" s="219">
        <f t="shared" si="5"/>
        <v>3</v>
      </c>
      <c r="AS42" s="242"/>
      <c r="AT42" s="208">
        <f t="shared" ref="AT42:AY42" si="21">K42-AD42</f>
        <v>0</v>
      </c>
      <c r="AU42" s="209">
        <f t="shared" si="21"/>
        <v>0.06</v>
      </c>
      <c r="AV42" s="209">
        <f t="shared" si="21"/>
        <v>0.1</v>
      </c>
      <c r="AW42" s="209">
        <f t="shared" si="21"/>
        <v>0.25</v>
      </c>
      <c r="AX42" s="186">
        <f t="shared" si="21"/>
        <v>0.9</v>
      </c>
      <c r="AY42" s="221">
        <f t="shared" si="21"/>
        <v>1.31</v>
      </c>
      <c r="AZ42" s="205"/>
      <c r="BJ42" s="387" t="s">
        <v>69</v>
      </c>
      <c r="BK42" s="388">
        <f>BL42+BM42</f>
        <v>2</v>
      </c>
      <c r="BL42" s="389">
        <v>1</v>
      </c>
      <c r="BM42" s="390">
        <v>1</v>
      </c>
      <c r="BN42" s="391">
        <v>2</v>
      </c>
      <c r="BO42" s="391">
        <v>1</v>
      </c>
      <c r="BP42" s="392">
        <f t="shared" si="13"/>
        <v>1</v>
      </c>
      <c r="BQ42" s="497" t="s">
        <v>256</v>
      </c>
      <c r="BR42" s="449"/>
    </row>
    <row r="43" spans="1:71" ht="17.25" outlineLevel="1" thickTop="1" thickBot="1">
      <c r="A43" s="184"/>
      <c r="B43" s="295">
        <v>68972</v>
      </c>
      <c r="C43" s="464" t="s">
        <v>25</v>
      </c>
      <c r="D43" s="474" t="s">
        <v>285</v>
      </c>
      <c r="E43" s="465" t="s">
        <v>286</v>
      </c>
      <c r="F43" s="216">
        <v>1</v>
      </c>
      <c r="G43" s="217">
        <v>1</v>
      </c>
      <c r="H43" s="218">
        <v>0</v>
      </c>
      <c r="I43" s="219">
        <v>0</v>
      </c>
      <c r="J43" s="220"/>
      <c r="K43" s="208"/>
      <c r="L43" s="209"/>
      <c r="M43" s="209">
        <v>0.35</v>
      </c>
      <c r="N43" s="209"/>
      <c r="O43" s="186">
        <v>0.1</v>
      </c>
      <c r="P43" s="221">
        <f>SUM(K43:O43)</f>
        <v>0.44999999999999996</v>
      </c>
      <c r="Q43" s="57"/>
      <c r="R43" s="27" t="s">
        <v>220</v>
      </c>
      <c r="S43" s="27" t="s">
        <v>220</v>
      </c>
      <c r="T43" s="463"/>
      <c r="V43" s="48"/>
      <c r="W43" s="485" t="s">
        <v>287</v>
      </c>
      <c r="X43" s="55" t="s">
        <v>286</v>
      </c>
      <c r="Y43" s="271">
        <v>0</v>
      </c>
      <c r="Z43" s="272">
        <v>0</v>
      </c>
      <c r="AA43" s="273">
        <v>0</v>
      </c>
      <c r="AB43" s="274">
        <v>0</v>
      </c>
      <c r="AC43" s="257"/>
      <c r="AD43" s="258"/>
      <c r="AE43" s="259">
        <v>0</v>
      </c>
      <c r="AF43" s="259">
        <v>0</v>
      </c>
      <c r="AG43" s="259"/>
      <c r="AH43" s="260">
        <v>0</v>
      </c>
      <c r="AI43" s="261">
        <v>0</v>
      </c>
      <c r="AJ43" s="200"/>
      <c r="AL43" s="48"/>
      <c r="AM43" s="485" t="s">
        <v>287</v>
      </c>
      <c r="AN43" s="55" t="s">
        <v>286</v>
      </c>
      <c r="AO43" s="216">
        <f>F43-Y43</f>
        <v>1</v>
      </c>
      <c r="AP43" s="217">
        <f>G43-Z43</f>
        <v>1</v>
      </c>
      <c r="AQ43" s="218">
        <f>H43-AA43</f>
        <v>0</v>
      </c>
      <c r="AR43" s="219">
        <f>I43-AB43</f>
        <v>0</v>
      </c>
      <c r="AS43" s="242"/>
      <c r="AT43" s="208">
        <f t="shared" ref="AT43:AY43" si="22">K43-AD43</f>
        <v>0</v>
      </c>
      <c r="AU43" s="209">
        <f t="shared" si="22"/>
        <v>0</v>
      </c>
      <c r="AV43" s="209">
        <f t="shared" si="22"/>
        <v>0.35</v>
      </c>
      <c r="AW43" s="209">
        <f t="shared" si="22"/>
        <v>0</v>
      </c>
      <c r="AX43" s="186">
        <f t="shared" si="22"/>
        <v>0.1</v>
      </c>
      <c r="AY43" s="221">
        <f t="shared" si="22"/>
        <v>0.44999999999999996</v>
      </c>
      <c r="AZ43" s="205"/>
      <c r="BJ43" s="387" t="s">
        <v>69</v>
      </c>
      <c r="BK43" s="388">
        <f>BL43+BM43</f>
        <v>2</v>
      </c>
      <c r="BL43" s="389">
        <v>1</v>
      </c>
      <c r="BM43" s="390">
        <v>1</v>
      </c>
      <c r="BN43" s="391">
        <v>2</v>
      </c>
      <c r="BO43" s="391">
        <v>1</v>
      </c>
      <c r="BP43" s="392">
        <f>I43-BN43</f>
        <v>-2</v>
      </c>
      <c r="BQ43" s="498"/>
      <c r="BR43" s="449"/>
    </row>
    <row r="44" spans="1:71" ht="18.75" customHeight="1" thickTop="1" thickBot="1">
      <c r="A44" s="184"/>
      <c r="B44" s="295"/>
      <c r="C44" s="252"/>
      <c r="D44" s="483" t="s">
        <v>274</v>
      </c>
      <c r="E44" s="484" t="s">
        <v>268</v>
      </c>
      <c r="F44" s="216">
        <f>G44+H44</f>
        <v>2</v>
      </c>
      <c r="G44" s="217">
        <v>1</v>
      </c>
      <c r="H44" s="218">
        <v>1</v>
      </c>
      <c r="I44" s="219">
        <v>1</v>
      </c>
      <c r="J44" s="220"/>
      <c r="K44" s="208">
        <v>0.05</v>
      </c>
      <c r="L44" s="209">
        <v>0.18</v>
      </c>
      <c r="M44" s="209">
        <v>0</v>
      </c>
      <c r="N44" s="209">
        <v>0.45</v>
      </c>
      <c r="O44" s="186">
        <v>0.2</v>
      </c>
      <c r="P44" s="221">
        <f t="shared" si="17"/>
        <v>0.87999999999999989</v>
      </c>
      <c r="Q44" s="57"/>
      <c r="R44" s="27" t="s">
        <v>220</v>
      </c>
      <c r="S44" s="27" t="s">
        <v>220</v>
      </c>
      <c r="T44" s="463"/>
      <c r="V44" s="48"/>
      <c r="W44" s="296" t="s">
        <v>267</v>
      </c>
      <c r="X44" s="27" t="s">
        <v>268</v>
      </c>
      <c r="Y44" s="271">
        <v>2</v>
      </c>
      <c r="Z44" s="272">
        <v>1</v>
      </c>
      <c r="AA44" s="273">
        <v>1</v>
      </c>
      <c r="AB44" s="274">
        <v>1</v>
      </c>
      <c r="AC44" s="257"/>
      <c r="AD44" s="258">
        <v>0.05</v>
      </c>
      <c r="AE44" s="259">
        <v>0.18</v>
      </c>
      <c r="AF44" s="259">
        <v>0</v>
      </c>
      <c r="AG44" s="259">
        <v>0.45</v>
      </c>
      <c r="AH44" s="260">
        <v>0.2</v>
      </c>
      <c r="AI44" s="261">
        <v>0.87999999999999989</v>
      </c>
      <c r="AJ44" s="200"/>
      <c r="AL44" s="48" t="s">
        <v>25</v>
      </c>
      <c r="AM44" s="296" t="s">
        <v>267</v>
      </c>
      <c r="AN44" s="27" t="s">
        <v>268</v>
      </c>
      <c r="AO44" s="216">
        <f t="shared" si="2"/>
        <v>0</v>
      </c>
      <c r="AP44" s="217">
        <f t="shared" si="3"/>
        <v>0</v>
      </c>
      <c r="AQ44" s="218">
        <f t="shared" si="4"/>
        <v>0</v>
      </c>
      <c r="AR44" s="219">
        <f t="shared" si="5"/>
        <v>0</v>
      </c>
      <c r="AS44" s="242"/>
      <c r="AT44" s="208">
        <f t="shared" ref="AT44:AY46" si="23">K44-AD44</f>
        <v>0</v>
      </c>
      <c r="AU44" s="209">
        <f t="shared" si="23"/>
        <v>0</v>
      </c>
      <c r="AV44" s="209">
        <f t="shared" si="23"/>
        <v>0</v>
      </c>
      <c r="AW44" s="209">
        <f t="shared" si="23"/>
        <v>0</v>
      </c>
      <c r="AX44" s="186">
        <f t="shared" si="23"/>
        <v>0</v>
      </c>
      <c r="AY44" s="221">
        <f t="shared" si="23"/>
        <v>0</v>
      </c>
      <c r="AZ44" s="205"/>
      <c r="BJ44" s="399" t="s">
        <v>170</v>
      </c>
      <c r="BK44" s="400">
        <v>0</v>
      </c>
      <c r="BL44" s="401">
        <v>0</v>
      </c>
      <c r="BM44" s="402">
        <v>0</v>
      </c>
      <c r="BN44" s="403">
        <v>0</v>
      </c>
      <c r="BO44" s="403">
        <v>2</v>
      </c>
      <c r="BP44" s="404">
        <f t="shared" si="13"/>
        <v>1</v>
      </c>
      <c r="BQ44" s="499"/>
      <c r="BR44" s="448" t="s">
        <v>248</v>
      </c>
    </row>
    <row r="45" spans="1:71" ht="22.5" customHeight="1" thickTop="1" thickBot="1">
      <c r="C45" s="38"/>
      <c r="D45" s="38" t="s">
        <v>70</v>
      </c>
      <c r="E45" s="239"/>
      <c r="F45" s="222">
        <f>SUM(F20:F44)</f>
        <v>62</v>
      </c>
      <c r="G45" s="223">
        <f>SUM(G20:G44)</f>
        <v>35</v>
      </c>
      <c r="H45" s="224">
        <f>SUM(H20:H44)</f>
        <v>27</v>
      </c>
      <c r="I45" s="225">
        <f>SUM(I20:I44)</f>
        <v>79</v>
      </c>
      <c r="J45" s="226"/>
      <c r="K45" s="227">
        <f t="shared" ref="K45:P45" si="24">SUM(K20:K44)</f>
        <v>4.8</v>
      </c>
      <c r="L45" s="228">
        <f t="shared" si="24"/>
        <v>5.0149999999999988</v>
      </c>
      <c r="M45" s="228">
        <f t="shared" si="24"/>
        <v>6.2499999999999991</v>
      </c>
      <c r="N45" s="228">
        <f t="shared" si="24"/>
        <v>6.8</v>
      </c>
      <c r="O45" s="229">
        <f t="shared" si="24"/>
        <v>14.4</v>
      </c>
      <c r="P45" s="230">
        <f t="shared" si="24"/>
        <v>37.265000000000008</v>
      </c>
      <c r="Q45" s="57"/>
      <c r="R45" s="460">
        <f>COUNTA(R20:R44)</f>
        <v>20</v>
      </c>
      <c r="S45" s="460">
        <f>COUNTA(S20:S44)</f>
        <v>20</v>
      </c>
      <c r="T45" s="469">
        <f>COUNTA(T20:T44)</f>
        <v>2</v>
      </c>
      <c r="V45" s="38"/>
      <c r="W45" s="293" t="s">
        <v>70</v>
      </c>
      <c r="X45" s="65"/>
      <c r="Y45" s="275">
        <v>58</v>
      </c>
      <c r="Z45" s="276">
        <v>33</v>
      </c>
      <c r="AA45" s="277">
        <v>25</v>
      </c>
      <c r="AB45" s="278">
        <v>75</v>
      </c>
      <c r="AC45" s="279"/>
      <c r="AD45" s="280">
        <v>4.55</v>
      </c>
      <c r="AE45" s="281">
        <v>5.0250000000000004</v>
      </c>
      <c r="AF45" s="281">
        <v>5.15</v>
      </c>
      <c r="AG45" s="281">
        <v>6.6500000000000012</v>
      </c>
      <c r="AH45" s="282">
        <v>12.05</v>
      </c>
      <c r="AI45" s="283">
        <v>33.424999999999997</v>
      </c>
      <c r="AJ45" s="200"/>
      <c r="AL45" s="38"/>
      <c r="AM45" s="64" t="s">
        <v>70</v>
      </c>
      <c r="AN45" s="65"/>
      <c r="AO45" s="222">
        <f t="shared" si="2"/>
        <v>4</v>
      </c>
      <c r="AP45" s="223">
        <f t="shared" si="3"/>
        <v>2</v>
      </c>
      <c r="AQ45" s="224">
        <f t="shared" si="4"/>
        <v>2</v>
      </c>
      <c r="AR45" s="225">
        <f t="shared" si="5"/>
        <v>4</v>
      </c>
      <c r="AS45" s="247"/>
      <c r="AT45" s="227">
        <f t="shared" si="23"/>
        <v>0.25</v>
      </c>
      <c r="AU45" s="228">
        <f t="shared" si="23"/>
        <v>-1.0000000000001563E-2</v>
      </c>
      <c r="AV45" s="228">
        <f t="shared" si="23"/>
        <v>1.0999999999999988</v>
      </c>
      <c r="AW45" s="228">
        <f t="shared" si="23"/>
        <v>0.14999999999999858</v>
      </c>
      <c r="AX45" s="229">
        <f t="shared" si="23"/>
        <v>2.3499999999999996</v>
      </c>
      <c r="AY45" s="230">
        <f t="shared" si="23"/>
        <v>3.8400000000000105</v>
      </c>
      <c r="AZ45" s="205"/>
      <c r="BJ45" s="38" t="s">
        <v>243</v>
      </c>
      <c r="BK45" s="222">
        <f>SUM(BK20:BK42)</f>
        <v>60</v>
      </c>
      <c r="BL45" s="223">
        <f>SUM(BL20:BL44)</f>
        <v>35</v>
      </c>
      <c r="BM45" s="224">
        <f>SUM(BM20:BM44)</f>
        <v>27</v>
      </c>
      <c r="BN45" s="385">
        <f>SUM(BN20:BN44)</f>
        <v>68</v>
      </c>
      <c r="BO45" s="385">
        <f>SUM(BO20:BO44)</f>
        <v>77</v>
      </c>
      <c r="BP45" s="386">
        <f t="shared" si="13"/>
        <v>11</v>
      </c>
      <c r="BQ45" s="440"/>
    </row>
    <row r="46" spans="1:71" ht="21.75" customHeight="1" thickTop="1" thickBot="1">
      <c r="C46" s="39"/>
      <c r="D46" s="39" t="s">
        <v>71</v>
      </c>
      <c r="E46" s="240"/>
      <c r="F46" s="231">
        <f>F45+F19</f>
        <v>129</v>
      </c>
      <c r="G46" s="232">
        <f>G45+G19</f>
        <v>68</v>
      </c>
      <c r="H46" s="233">
        <f>H45+H19</f>
        <v>61</v>
      </c>
      <c r="I46" s="234">
        <f>I45+I19</f>
        <v>110</v>
      </c>
      <c r="J46" s="226"/>
      <c r="K46" s="235">
        <f t="shared" ref="K46:P46" si="25">K45+K19</f>
        <v>9.9499999999999993</v>
      </c>
      <c r="L46" s="236">
        <f t="shared" si="25"/>
        <v>12.134999999999998</v>
      </c>
      <c r="M46" s="236">
        <f t="shared" si="25"/>
        <v>9.9949999999999992</v>
      </c>
      <c r="N46" s="236">
        <f t="shared" si="25"/>
        <v>10.3</v>
      </c>
      <c r="O46" s="237">
        <f t="shared" si="25"/>
        <v>24.22</v>
      </c>
      <c r="P46" s="238">
        <f t="shared" si="25"/>
        <v>66.600000000000009</v>
      </c>
      <c r="Q46" s="57"/>
      <c r="R46" s="461">
        <f>R45+R19</f>
        <v>29</v>
      </c>
      <c r="S46" s="461">
        <f>S45+S19</f>
        <v>29</v>
      </c>
      <c r="T46" s="470"/>
      <c r="V46" s="39"/>
      <c r="W46" s="66" t="s">
        <v>71</v>
      </c>
      <c r="X46" s="67"/>
      <c r="Y46" s="284">
        <v>127</v>
      </c>
      <c r="Z46" s="285">
        <v>67</v>
      </c>
      <c r="AA46" s="286">
        <v>60</v>
      </c>
      <c r="AB46" s="287">
        <v>105</v>
      </c>
      <c r="AC46" s="279"/>
      <c r="AD46" s="288">
        <v>9</v>
      </c>
      <c r="AE46" s="289">
        <v>11.825000000000001</v>
      </c>
      <c r="AF46" s="289">
        <v>9.6649999999999991</v>
      </c>
      <c r="AG46" s="289">
        <v>10.450000000000001</v>
      </c>
      <c r="AH46" s="290">
        <v>22.27</v>
      </c>
      <c r="AI46" s="291">
        <v>63.209999999999994</v>
      </c>
      <c r="AJ46" s="200"/>
      <c r="AL46" s="39"/>
      <c r="AM46" s="66" t="s">
        <v>71</v>
      </c>
      <c r="AN46" s="67"/>
      <c r="AO46" s="231">
        <f t="shared" si="2"/>
        <v>2</v>
      </c>
      <c r="AP46" s="232">
        <f t="shared" si="3"/>
        <v>1</v>
      </c>
      <c r="AQ46" s="233">
        <f t="shared" si="4"/>
        <v>1</v>
      </c>
      <c r="AR46" s="234">
        <f t="shared" si="5"/>
        <v>5</v>
      </c>
      <c r="AS46" s="247"/>
      <c r="AT46" s="235">
        <f t="shared" si="23"/>
        <v>0.94999999999999929</v>
      </c>
      <c r="AU46" s="236">
        <f t="shared" si="23"/>
        <v>0.30999999999999694</v>
      </c>
      <c r="AV46" s="236">
        <f t="shared" si="23"/>
        <v>0.33000000000000007</v>
      </c>
      <c r="AW46" s="236">
        <f t="shared" si="23"/>
        <v>-0.15000000000000036</v>
      </c>
      <c r="AX46" s="237">
        <f t="shared" si="23"/>
        <v>1.9499999999999993</v>
      </c>
      <c r="AY46" s="238">
        <f t="shared" si="23"/>
        <v>3.3900000000000148</v>
      </c>
      <c r="AZ46" s="205"/>
      <c r="BJ46" s="39" t="s">
        <v>71</v>
      </c>
      <c r="BK46" s="381">
        <f>BK45+BK19</f>
        <v>128</v>
      </c>
      <c r="BL46" s="382">
        <f>BL45+BL19</f>
        <v>67</v>
      </c>
      <c r="BM46" s="383">
        <f>BM45+BM19</f>
        <v>63</v>
      </c>
      <c r="BN46" s="420">
        <f>BN45+BN19</f>
        <v>97</v>
      </c>
      <c r="BO46" s="420">
        <f>BO45+BO19</f>
        <v>103</v>
      </c>
      <c r="BP46" s="421">
        <f t="shared" si="13"/>
        <v>13</v>
      </c>
      <c r="BQ46" s="440"/>
    </row>
    <row r="47" spans="1:71" ht="19.5" customHeight="1" thickTop="1" thickBot="1">
      <c r="C47" s="509" t="s">
        <v>124</v>
      </c>
      <c r="D47" s="509"/>
      <c r="E47" s="51"/>
      <c r="F47" s="52"/>
      <c r="G47" s="52"/>
      <c r="H47" s="52"/>
      <c r="I47" s="53"/>
      <c r="J47" s="26"/>
      <c r="K47" s="47"/>
      <c r="L47" s="47"/>
      <c r="M47" s="47"/>
      <c r="N47" s="47"/>
      <c r="O47" s="47"/>
      <c r="P47" s="47"/>
      <c r="Q47" s="25"/>
      <c r="R47" s="40"/>
      <c r="S47" s="40"/>
      <c r="T47" s="472"/>
      <c r="V47" s="504" t="s">
        <v>124</v>
      </c>
      <c r="W47" s="504"/>
      <c r="X47" s="51"/>
      <c r="Y47" s="52"/>
      <c r="Z47" s="52"/>
      <c r="AA47" s="52"/>
      <c r="AB47" s="53"/>
      <c r="AC47" s="193"/>
      <c r="AD47" s="194"/>
      <c r="AE47" s="194"/>
      <c r="AF47" s="194"/>
      <c r="AG47" s="194"/>
      <c r="AH47" s="194"/>
      <c r="AI47" s="194"/>
      <c r="AJ47" s="195"/>
      <c r="AL47" s="504" t="s">
        <v>124</v>
      </c>
      <c r="AM47" s="504"/>
      <c r="AN47" s="51"/>
      <c r="AO47" s="52"/>
      <c r="AP47" s="52"/>
      <c r="AQ47" s="52"/>
      <c r="AR47" s="53"/>
      <c r="AS47" s="202"/>
      <c r="AT47" s="207"/>
      <c r="AU47" s="207"/>
      <c r="AV47" s="207"/>
      <c r="AW47" s="207"/>
      <c r="AX47" s="207"/>
      <c r="AY47" s="207"/>
      <c r="AZ47" s="206"/>
      <c r="BK47" s="378"/>
      <c r="BL47" s="379"/>
      <c r="BM47" s="379"/>
      <c r="BN47"/>
      <c r="BO47"/>
      <c r="BP47"/>
    </row>
    <row r="49" spans="6:68">
      <c r="G49" s="32"/>
      <c r="Z49" s="180"/>
      <c r="AP49" s="180"/>
      <c r="BL49" s="32"/>
    </row>
    <row r="50" spans="6:68" ht="43.5" customHeight="1">
      <c r="F50" s="31"/>
      <c r="G50"/>
      <c r="H50"/>
      <c r="I50" s="14"/>
      <c r="J50"/>
      <c r="K50" s="14"/>
      <c r="Y50" s="181"/>
      <c r="Z50" s="68"/>
      <c r="AA50" s="68"/>
      <c r="AB50" s="182"/>
      <c r="AC50" s="68"/>
      <c r="AD50" s="182"/>
      <c r="AO50" s="181"/>
      <c r="AP50" s="68"/>
      <c r="AQ50" s="68"/>
      <c r="AR50" s="182"/>
      <c r="AS50" s="68"/>
      <c r="AT50" s="182"/>
      <c r="BK50"/>
      <c r="BL50"/>
      <c r="BM50"/>
      <c r="BN50"/>
      <c r="BO50" s="14"/>
      <c r="BP50"/>
    </row>
    <row r="51" spans="6:68">
      <c r="F51"/>
      <c r="G51"/>
      <c r="H51"/>
      <c r="I51"/>
      <c r="J51"/>
      <c r="K51" s="14"/>
      <c r="Y51" s="68"/>
      <c r="Z51" s="68"/>
      <c r="AA51" s="68"/>
      <c r="AB51" s="68"/>
      <c r="AC51" s="68"/>
      <c r="AD51" s="182"/>
      <c r="AO51" s="68"/>
      <c r="AP51" s="68"/>
      <c r="AQ51" s="68"/>
      <c r="AR51" s="68"/>
      <c r="AS51" s="68"/>
      <c r="AT51" s="182"/>
      <c r="BK51"/>
      <c r="BL51"/>
      <c r="BM51"/>
      <c r="BN51"/>
      <c r="BO51"/>
      <c r="BP51"/>
    </row>
    <row r="52" spans="6:68" ht="39" customHeight="1">
      <c r="F52"/>
      <c r="G52"/>
      <c r="H52"/>
      <c r="I52"/>
      <c r="J52"/>
      <c r="Y52" s="68"/>
      <c r="Z52" s="68"/>
      <c r="AA52" s="68"/>
      <c r="AB52" s="68"/>
      <c r="AC52" s="68"/>
      <c r="AO52" s="68"/>
      <c r="AP52" s="68"/>
      <c r="AQ52" s="68"/>
      <c r="AR52" s="68"/>
      <c r="AS52" s="68"/>
      <c r="BK52"/>
      <c r="BL52"/>
      <c r="BM52"/>
      <c r="BN52"/>
      <c r="BO52"/>
      <c r="BP52"/>
    </row>
    <row r="53" spans="6:68" ht="26.25" customHeight="1">
      <c r="F53"/>
      <c r="G53"/>
      <c r="H53"/>
      <c r="I53"/>
      <c r="J53"/>
      <c r="K53" s="28"/>
      <c r="Y53" s="68"/>
      <c r="Z53" s="68"/>
      <c r="AA53" s="68"/>
      <c r="AB53" s="68"/>
      <c r="AC53" s="68"/>
      <c r="AD53" s="183"/>
      <c r="AO53" s="68"/>
      <c r="AP53" s="68"/>
      <c r="AQ53" s="68"/>
      <c r="AR53" s="68"/>
      <c r="AS53" s="68"/>
      <c r="AT53" s="183"/>
      <c r="BK53"/>
      <c r="BL53"/>
      <c r="BM53"/>
      <c r="BN53"/>
      <c r="BO53"/>
      <c r="BP53"/>
    </row>
    <row r="54" spans="6:68">
      <c r="F54"/>
      <c r="G54"/>
      <c r="H54"/>
      <c r="I54"/>
      <c r="J54"/>
      <c r="Y54" s="68"/>
      <c r="Z54" s="68"/>
      <c r="AA54" s="68"/>
      <c r="AB54" s="68"/>
      <c r="AC54" s="68"/>
      <c r="AO54" s="68"/>
      <c r="AP54" s="68"/>
      <c r="AQ54" s="68"/>
      <c r="AR54" s="68"/>
      <c r="AS54" s="68"/>
      <c r="BK54"/>
      <c r="BL54"/>
      <c r="BM54"/>
      <c r="BN54"/>
      <c r="BO54"/>
      <c r="BP54"/>
    </row>
    <row r="55" spans="6:68" ht="16.5" customHeight="1">
      <c r="F55"/>
      <c r="G55"/>
      <c r="H55"/>
      <c r="I55"/>
      <c r="J55"/>
      <c r="Y55" s="68"/>
      <c r="Z55" s="68"/>
      <c r="AA55" s="68"/>
      <c r="AB55" s="68"/>
      <c r="AC55" s="68"/>
      <c r="AO55" s="68"/>
      <c r="AP55" s="68"/>
      <c r="AQ55" s="68"/>
      <c r="AR55" s="68"/>
      <c r="AS55" s="68"/>
      <c r="BO55"/>
    </row>
    <row r="56" spans="6:68" ht="15.75" customHeight="1"/>
    <row r="57" spans="6:68" ht="15.75" customHeight="1"/>
  </sheetData>
  <mergeCells count="15">
    <mergeCell ref="AT1:AY1"/>
    <mergeCell ref="AL47:AM47"/>
    <mergeCell ref="AD1:AI1"/>
    <mergeCell ref="Y1:AB1"/>
    <mergeCell ref="V47:W47"/>
    <mergeCell ref="C47:D47"/>
    <mergeCell ref="F1:I1"/>
    <mergeCell ref="K1:P1"/>
    <mergeCell ref="AO1:AR1"/>
    <mergeCell ref="BK1:BN1"/>
    <mergeCell ref="BQ42:BQ44"/>
    <mergeCell ref="BQ29:BQ32"/>
    <mergeCell ref="BQ33:BQ34"/>
    <mergeCell ref="BQ20:BQ28"/>
    <mergeCell ref="BQ35:BQ39"/>
  </mergeCells>
  <phoneticPr fontId="5" type="noConversion"/>
  <conditionalFormatting sqref="AO3:AY39 AO42:AY46">
    <cfRule type="cellIs" dxfId="13" priority="13" stopIfTrue="1" operator="notEqual">
      <formula>0</formula>
    </cfRule>
  </conditionalFormatting>
  <conditionalFormatting sqref="K3:O17 K19:O19 F3:J39 P3:P39 K21:O39 F42:P46">
    <cfRule type="cellIs" dxfId="12" priority="12" stopIfTrue="1" operator="notEqual">
      <formula>Y3</formula>
    </cfRule>
  </conditionalFormatting>
  <conditionalFormatting sqref="K20:O20">
    <cfRule type="cellIs" dxfId="11" priority="11" stopIfTrue="1" operator="notEqual">
      <formula>AD20</formula>
    </cfRule>
  </conditionalFormatting>
  <conditionalFormatting sqref="K18:O18">
    <cfRule type="cellIs" dxfId="10" priority="10" stopIfTrue="1" operator="notEqual">
      <formula>AD18</formula>
    </cfRule>
  </conditionalFormatting>
  <conditionalFormatting sqref="AO40:AY41">
    <cfRule type="cellIs" dxfId="9" priority="4" stopIfTrue="1" operator="notEqual">
      <formula>0</formula>
    </cfRule>
  </conditionalFormatting>
  <conditionalFormatting sqref="F40:P41">
    <cfRule type="cellIs" dxfId="8" priority="3" stopIfTrue="1" operator="notEqual">
      <formula>Y40</formula>
    </cfRule>
  </conditionalFormatting>
  <conditionalFormatting sqref="AO41:AY41">
    <cfRule type="cellIs" dxfId="7" priority="2" stopIfTrue="1" operator="notEqual">
      <formula>0</formula>
    </cfRule>
  </conditionalFormatting>
  <conditionalFormatting sqref="F41:P41">
    <cfRule type="cellIs" dxfId="6" priority="1" stopIfTrue="1" operator="notEqual">
      <formula>Y41</formula>
    </cfRule>
  </conditionalFormatting>
  <printOptions horizontalCentered="1"/>
  <pageMargins left="0.2" right="0.14000000000000001" top="0.93" bottom="0.48" header="0.26" footer="0.32"/>
  <pageSetup scale="74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1"/>
    <outlinePr summaryBelow="0"/>
  </sheetPr>
  <dimension ref="A1:Y69"/>
  <sheetViews>
    <sheetView zoomScale="70" zoomScaleNormal="70" zoomScaleSheetLayoutView="57" workbookViewId="0">
      <selection activeCell="N88" sqref="N88"/>
    </sheetView>
  </sheetViews>
  <sheetFormatPr defaultRowHeight="12.75" outlineLevelRow="1"/>
  <cols>
    <col min="1" max="1" width="43.140625" customWidth="1"/>
    <col min="2" max="3" width="26" customWidth="1"/>
    <col min="4" max="7" width="5.140625" style="3" customWidth="1"/>
    <col min="8" max="8" width="11.85546875" customWidth="1"/>
    <col min="9" max="9" width="9.85546875" customWidth="1"/>
    <col min="10" max="10" width="14.28515625" customWidth="1"/>
    <col min="11" max="12" width="13.7109375" customWidth="1"/>
    <col min="13" max="13" width="11.28515625" customWidth="1"/>
    <col min="14" max="14" width="10.85546875" customWidth="1"/>
    <col min="15" max="15" width="9.85546875" customWidth="1"/>
    <col min="16" max="20" width="16.5703125" customWidth="1"/>
    <col min="21" max="22" width="11" bestFit="1" customWidth="1"/>
    <col min="23" max="23" width="12.5703125" customWidth="1"/>
    <col min="25" max="25" width="11.28515625" customWidth="1"/>
  </cols>
  <sheetData>
    <row r="1" spans="1:9" ht="26.25" customHeight="1" thickBot="1">
      <c r="A1" s="29"/>
      <c r="B1" s="29"/>
      <c r="C1" s="29"/>
      <c r="D1" s="528"/>
      <c r="E1" s="528"/>
      <c r="F1" s="529"/>
      <c r="G1" s="492"/>
    </row>
    <row r="2" spans="1:9" ht="90" customHeight="1" thickBot="1">
      <c r="A2" s="30" t="s">
        <v>34</v>
      </c>
      <c r="B2" s="30" t="s">
        <v>34</v>
      </c>
      <c r="C2" s="489"/>
      <c r="D2" s="1" t="s">
        <v>5</v>
      </c>
      <c r="E2" s="1" t="s">
        <v>4</v>
      </c>
      <c r="F2" s="4" t="s">
        <v>3</v>
      </c>
      <c r="G2" s="4" t="s">
        <v>2</v>
      </c>
    </row>
    <row r="3" spans="1:9" ht="34.5" customHeight="1" outlineLevel="1" thickTop="1" thickBot="1">
      <c r="A3" s="27" t="str">
        <f>'Authors Contribution'!D21</f>
        <v xml:space="preserve">RWTH Aachen (Christopher Wiebusch) </v>
      </c>
      <c r="B3" s="27" t="s">
        <v>50</v>
      </c>
      <c r="C3" s="490" t="s">
        <v>289</v>
      </c>
      <c r="D3" s="2">
        <f>VLOOKUP($A3,'Authors Contribution'!$D$3:$BI$48,4,0)</f>
        <v>1</v>
      </c>
      <c r="E3" s="2">
        <f>VLOOKUP($A3,'Authors Contribution'!$D$3:$BI$48,5,0)</f>
        <v>1</v>
      </c>
      <c r="F3" s="33">
        <f>VLOOKUP($A3,'Authors Contribution'!$D$3:$BI$48,6,0)</f>
        <v>11</v>
      </c>
      <c r="G3" s="33">
        <f>D3+E3+F3</f>
        <v>13</v>
      </c>
      <c r="H3" s="350">
        <f>VLOOKUP($A3,'Authors Contribution'!$D$3:$BI$48,5,0)</f>
        <v>1</v>
      </c>
      <c r="I3" s="350">
        <f>VLOOKUP($A3,'Authors Contribution'!$D$3:$BI$48,6,0)</f>
        <v>11</v>
      </c>
    </row>
    <row r="4" spans="1:9" ht="34.5" customHeight="1" outlineLevel="1" thickTop="1" thickBot="1">
      <c r="A4" s="27" t="str">
        <f>'Authors Contribution'!D38</f>
        <v>University of Adelaide (Gary Hill)</v>
      </c>
      <c r="B4" s="27" t="str">
        <f>'Authors Contribution'!E38</f>
        <v>Adelaide</v>
      </c>
      <c r="C4" s="490" t="s">
        <v>290</v>
      </c>
      <c r="D4" s="2">
        <f>VLOOKUP($A4,'Authors Contribution'!$D$3:$BI$48,4,0)</f>
        <v>1</v>
      </c>
      <c r="E4" s="2">
        <f>VLOOKUP($A4,'Authors Contribution'!$D$3:$BI$48,5,0)</f>
        <v>1</v>
      </c>
      <c r="F4" s="33">
        <f>VLOOKUP($A4,'Authors Contribution'!$D$3:$BI$48,6,0)</f>
        <v>1</v>
      </c>
      <c r="G4" s="33">
        <f t="shared" ref="G4:G43" si="0">D4+E4+F4</f>
        <v>3</v>
      </c>
      <c r="H4" s="350">
        <f>VLOOKUP($A4,'Authors Contribution'!$D$3:$BI$48,5,0)</f>
        <v>1</v>
      </c>
      <c r="I4" s="350">
        <f>VLOOKUP($A4,'Authors Contribution'!$D$3:$BI$48,6,0)</f>
        <v>1</v>
      </c>
    </row>
    <row r="5" spans="1:9" ht="34.5" customHeight="1" outlineLevel="1" thickTop="1" thickBot="1">
      <c r="A5" s="27" t="str">
        <f>'Authors Contribution'!D3</f>
        <v>University of  Alabama (Dawn Williams)</v>
      </c>
      <c r="B5" s="27" t="s">
        <v>35</v>
      </c>
      <c r="C5" s="490" t="s">
        <v>291</v>
      </c>
      <c r="D5" s="2">
        <f>VLOOKUP($A5,'Authors Contribution'!$D$3:$BI$48,4,0)</f>
        <v>2</v>
      </c>
      <c r="E5" s="2">
        <f>VLOOKUP($A5,'Authors Contribution'!$D$3:$BI$48,5,0)</f>
        <v>1</v>
      </c>
      <c r="F5" s="33">
        <f>VLOOKUP($A5,'Authors Contribution'!$D$3:$BI$48,6,0)</f>
        <v>2</v>
      </c>
      <c r="G5" s="33">
        <f t="shared" si="0"/>
        <v>5</v>
      </c>
      <c r="H5" s="350">
        <f>VLOOKUP($A5,'Authors Contribution'!$D$3:$BI$48,5,0)</f>
        <v>1</v>
      </c>
      <c r="I5" s="350">
        <f>VLOOKUP($A5,'Authors Contribution'!$D$3:$BI$48,6,0)</f>
        <v>2</v>
      </c>
    </row>
    <row r="6" spans="1:9" ht="34.5" customHeight="1" outlineLevel="1" thickTop="1" thickBot="1">
      <c r="A6" s="27" t="str">
        <f>'Authors Contribution'!D4</f>
        <v>University of  Alaska (Katherine Rawlins)</v>
      </c>
      <c r="B6" s="27" t="s">
        <v>36</v>
      </c>
      <c r="C6" s="490" t="s">
        <v>291</v>
      </c>
      <c r="D6" s="2">
        <f>VLOOKUP($A6,'Authors Contribution'!$D$3:$BI$48,4,0)</f>
        <v>1</v>
      </c>
      <c r="E6" s="2">
        <f>VLOOKUP($A6,'Authors Contribution'!$D$3:$BI$48,5,0)</f>
        <v>0</v>
      </c>
      <c r="F6" s="33">
        <f>VLOOKUP($A6,'Authors Contribution'!$D$3:$BI$48,6,0)</f>
        <v>0</v>
      </c>
      <c r="G6" s="33">
        <f t="shared" si="0"/>
        <v>1</v>
      </c>
      <c r="H6" s="350">
        <f>VLOOKUP($A6,'Authors Contribution'!$D$3:$BI$48,5,0)</f>
        <v>0</v>
      </c>
      <c r="I6" s="350">
        <f>VLOOKUP($A6,'Authors Contribution'!$D$3:$BI$48,6,0)</f>
        <v>0</v>
      </c>
    </row>
    <row r="7" spans="1:9" ht="34.5" customHeight="1" outlineLevel="1" thickTop="1" thickBot="1">
      <c r="A7" s="27" t="str">
        <f>'Authors Contribution'!D35</f>
        <v xml:space="preserve">University of Alberta (Darren, Grant) </v>
      </c>
      <c r="B7" s="27" t="s">
        <v>64</v>
      </c>
      <c r="C7" s="490" t="s">
        <v>292</v>
      </c>
      <c r="D7" s="2">
        <f>VLOOKUP($A7,'Authors Contribution'!$D$3:$BI$48,4,0)</f>
        <v>1</v>
      </c>
      <c r="E7" s="2">
        <f>VLOOKUP($A7,'Authors Contribution'!$D$3:$BI$48,5,0)</f>
        <v>0</v>
      </c>
      <c r="F7" s="33">
        <f>VLOOKUP($A7,'Authors Contribution'!$D$3:$BI$48,6,0)</f>
        <v>1</v>
      </c>
      <c r="G7" s="33">
        <f t="shared" si="0"/>
        <v>2</v>
      </c>
      <c r="H7" s="350">
        <f>VLOOKUP($A7,'Authors Contribution'!$D$3:$BI$48,5,0)</f>
        <v>0</v>
      </c>
      <c r="I7" s="350">
        <f>VLOOKUP($A7,'Authors Contribution'!$D$3:$BI$48,6,0)</f>
        <v>1</v>
      </c>
    </row>
    <row r="8" spans="1:9" ht="34.5" customHeight="1" outlineLevel="1" thickTop="1" thickBot="1">
      <c r="A8" s="27" t="str">
        <f>'Authors Contribution'!D26</f>
        <v>Universität Bochum (Julia Tjus)</v>
      </c>
      <c r="B8" s="27" t="s">
        <v>55</v>
      </c>
      <c r="C8" s="490" t="s">
        <v>289</v>
      </c>
      <c r="D8" s="2">
        <f>VLOOKUP($A8,'Authors Contribution'!$D$3:$BI$48,4,0)</f>
        <v>1</v>
      </c>
      <c r="E8" s="2">
        <f>VLOOKUP($A8,'Authors Contribution'!$D$3:$BI$48,5,0)</f>
        <v>1</v>
      </c>
      <c r="F8" s="33">
        <f>VLOOKUP($A8,'Authors Contribution'!$D$3:$BI$48,6,0)</f>
        <v>2</v>
      </c>
      <c r="G8" s="33">
        <f t="shared" si="0"/>
        <v>4</v>
      </c>
      <c r="H8" s="350">
        <f>VLOOKUP($A8,'Authors Contribution'!$D$3:$BI$48,5,0)</f>
        <v>1</v>
      </c>
      <c r="I8" s="350">
        <f>VLOOKUP($A8,'Authors Contribution'!$D$3:$BI$48,6,0)</f>
        <v>2</v>
      </c>
    </row>
    <row r="9" spans="1:9" ht="34.5" customHeight="1" outlineLevel="1" thickTop="1" thickBot="1">
      <c r="A9" s="27" t="str">
        <f>'Authors Contribution'!D28</f>
        <v>Universität Bonn (Marek Kowalski)</v>
      </c>
      <c r="B9" s="27" t="s">
        <v>57</v>
      </c>
      <c r="C9" s="490" t="s">
        <v>289</v>
      </c>
      <c r="D9" s="2">
        <f>VLOOKUP($A9,'Authors Contribution'!$D$3:$BI$48,4,0)</f>
        <v>1</v>
      </c>
      <c r="E9" s="2">
        <f>VLOOKUP($A9,'Authors Contribution'!$D$3:$BI$48,5,0)</f>
        <v>1</v>
      </c>
      <c r="F9" s="33">
        <f>VLOOKUP($A9,'Authors Contribution'!$D$3:$BI$48,6,0)</f>
        <v>4</v>
      </c>
      <c r="G9" s="33">
        <f t="shared" si="0"/>
        <v>6</v>
      </c>
      <c r="H9" s="350">
        <f>VLOOKUP($A9,'Authors Contribution'!$D$3:$BI$48,5,0)</f>
        <v>1</v>
      </c>
      <c r="I9" s="350">
        <f>VLOOKUP($A9,'Authors Contribution'!$D$3:$BI$48,6,0)</f>
        <v>4</v>
      </c>
    </row>
    <row r="10" spans="1:9" ht="34.5" customHeight="1" outlineLevel="1" thickTop="1" thickBot="1">
      <c r="A10" s="27" t="str">
        <f>'Authors Contribution'!D37</f>
        <v>University of Canterbury (Jenni Adams)</v>
      </c>
      <c r="B10" s="27" t="s">
        <v>67</v>
      </c>
      <c r="C10" s="490" t="s">
        <v>300</v>
      </c>
      <c r="D10" s="2">
        <f>VLOOKUP($A10,'Authors Contribution'!$D$3:$BI$48,4,0)</f>
        <v>1</v>
      </c>
      <c r="E10" s="2">
        <f>VLOOKUP($A10,'Authors Contribution'!$D$3:$BI$48,5,0)</f>
        <v>0</v>
      </c>
      <c r="F10" s="33">
        <f>VLOOKUP($A10,'Authors Contribution'!$D$3:$BI$48,6,0)</f>
        <v>3</v>
      </c>
      <c r="G10" s="33">
        <f t="shared" si="0"/>
        <v>4</v>
      </c>
      <c r="H10" s="350">
        <f>VLOOKUP($A10,'Authors Contribution'!$D$3:$BI$48,5,0)</f>
        <v>0</v>
      </c>
      <c r="I10" s="350">
        <f>VLOOKUP($A10,'Authors Contribution'!$D$3:$BI$48,6,0)</f>
        <v>3</v>
      </c>
    </row>
    <row r="11" spans="1:9" ht="34.5" customHeight="1" outlineLevel="1" thickTop="1" thickBot="1">
      <c r="A11" s="27" t="str">
        <f>'Authors Contribution'!D39</f>
        <v xml:space="preserve">Chiba University (Shigeru Yoshida) </v>
      </c>
      <c r="B11" s="27" t="s">
        <v>68</v>
      </c>
      <c r="C11" s="490" t="s">
        <v>293</v>
      </c>
      <c r="D11" s="2">
        <f>VLOOKUP($A11,'Authors Contribution'!$D$3:$BI$48,4,0)</f>
        <v>2</v>
      </c>
      <c r="E11" s="2">
        <f>VLOOKUP($A11,'Authors Contribution'!$D$3:$BI$48,5,0)</f>
        <v>4</v>
      </c>
      <c r="F11" s="33">
        <f>VLOOKUP($A11,'Authors Contribution'!$D$3:$BI$48,6,0)</f>
        <v>1</v>
      </c>
      <c r="G11" s="33">
        <f t="shared" si="0"/>
        <v>7</v>
      </c>
      <c r="H11" s="350">
        <f>VLOOKUP($A11,'Authors Contribution'!$D$3:$BI$48,5,0)</f>
        <v>4</v>
      </c>
      <c r="I11" s="350">
        <f>VLOOKUP($A11,'Authors Contribution'!$D$3:$BI$48,6,0)</f>
        <v>1</v>
      </c>
    </row>
    <row r="12" spans="1:9" ht="34.5" customHeight="1" outlineLevel="1" thickTop="1" thickBot="1">
      <c r="A12" s="27" t="str">
        <f>'Authors Contribution'!D5</f>
        <v xml:space="preserve">Clark Atlanta (George Japaridze) </v>
      </c>
      <c r="B12" s="27" t="s">
        <v>37</v>
      </c>
      <c r="C12" s="490" t="s">
        <v>291</v>
      </c>
      <c r="D12" s="2">
        <f>VLOOKUP($A12,'Authors Contribution'!$D$3:$BI$48,4,0)</f>
        <v>1</v>
      </c>
      <c r="E12" s="2">
        <f>VLOOKUP($A12,'Authors Contribution'!$D$3:$BI$48,5,0)</f>
        <v>0</v>
      </c>
      <c r="F12" s="33">
        <f>VLOOKUP($A12,'Authors Contribution'!$D$3:$BI$48,6,0)</f>
        <v>0</v>
      </c>
      <c r="G12" s="33">
        <f t="shared" si="0"/>
        <v>1</v>
      </c>
      <c r="H12" s="350">
        <f>VLOOKUP($A12,'Authors Contribution'!$D$3:$BI$48,5,0)</f>
        <v>0</v>
      </c>
      <c r="I12" s="350">
        <f>VLOOKUP($A12,'Authors Contribution'!$D$3:$BI$48,6,0)</f>
        <v>0</v>
      </c>
    </row>
    <row r="13" spans="1:9" ht="34.5" customHeight="1" outlineLevel="1" thickTop="1" thickBot="1">
      <c r="A13" s="27" t="str">
        <f>'Authors Contribution'!D14</f>
        <v>University of Delaware (Tom Gaisser)</v>
      </c>
      <c r="B13" s="27" t="s">
        <v>45</v>
      </c>
      <c r="C13" s="490" t="s">
        <v>291</v>
      </c>
      <c r="D13" s="2">
        <f>VLOOKUP($A13,'Authors Contribution'!$D$3:$BI$48,4,0)</f>
        <v>4</v>
      </c>
      <c r="E13" s="2">
        <f>VLOOKUP($A13,'Authors Contribution'!$D$3:$BI$48,5,0)</f>
        <v>3</v>
      </c>
      <c r="F13" s="33">
        <f>VLOOKUP($A13,'Authors Contribution'!$D$3:$BI$48,6,0)</f>
        <v>2</v>
      </c>
      <c r="G13" s="33">
        <f t="shared" si="0"/>
        <v>9</v>
      </c>
      <c r="H13" s="350">
        <f>VLOOKUP($A13,'Authors Contribution'!$D$3:$BI$48,5,0)</f>
        <v>3</v>
      </c>
      <c r="I13" s="350">
        <f>VLOOKUP($A13,'Authors Contribution'!$D$3:$BI$48,6,0)</f>
        <v>2</v>
      </c>
    </row>
    <row r="14" spans="1:9" ht="34.5" customHeight="1" outlineLevel="1" thickTop="1" thickBot="1">
      <c r="A14" s="27" t="str">
        <f>'Authors Contribution'!D20</f>
        <v xml:space="preserve">DESY-Zeuthen (Markus Ackermann) </v>
      </c>
      <c r="B14" s="27" t="s">
        <v>24</v>
      </c>
      <c r="C14" s="490" t="s">
        <v>289</v>
      </c>
      <c r="D14" s="2">
        <f>VLOOKUP($A14,'Authors Contribution'!$D$3:$BI$48,4,0)</f>
        <v>4</v>
      </c>
      <c r="E14" s="2">
        <f>VLOOKUP($A14,'Authors Contribution'!$D$3:$BI$48,5,0)</f>
        <v>3</v>
      </c>
      <c r="F14" s="33">
        <f>VLOOKUP($A14,'Authors Contribution'!$D$3:$BI$48,6,0)</f>
        <v>8</v>
      </c>
      <c r="G14" s="33">
        <f t="shared" si="0"/>
        <v>15</v>
      </c>
      <c r="H14" s="350">
        <f>VLOOKUP($A14,'Authors Contribution'!$D$3:$BI$48,5,0)</f>
        <v>3</v>
      </c>
      <c r="I14" s="350">
        <f>VLOOKUP($A14,'Authors Contribution'!$D$3:$BI$48,6,0)</f>
        <v>8</v>
      </c>
    </row>
    <row r="15" spans="1:9" ht="34.5" customHeight="1" outlineLevel="1" thickTop="1" thickBot="1">
      <c r="A15" s="27" t="str">
        <f>'Authors Contribution'!D22</f>
        <v xml:space="preserve">Universität Dortmund (Wolfgang Rhode) </v>
      </c>
      <c r="B15" s="27" t="s">
        <v>51</v>
      </c>
      <c r="C15" s="490" t="s">
        <v>289</v>
      </c>
      <c r="D15" s="2">
        <f>VLOOKUP($A15,'Authors Contribution'!$D$3:$BI$48,4,0)</f>
        <v>1</v>
      </c>
      <c r="E15" s="2">
        <f>VLOOKUP($A15,'Authors Contribution'!$D$3:$BI$48,5,0)</f>
        <v>1</v>
      </c>
      <c r="F15" s="33">
        <f>VLOOKUP($A15,'Authors Contribution'!$D$3:$BI$48,6,0)</f>
        <v>4</v>
      </c>
      <c r="G15" s="33">
        <f t="shared" si="0"/>
        <v>6</v>
      </c>
      <c r="H15" s="350">
        <f>VLOOKUP($A15,'Authors Contribution'!$D$3:$BI$48,5,0)</f>
        <v>1</v>
      </c>
      <c r="I15" s="350">
        <f>VLOOKUP($A15,'Authors Contribution'!$D$3:$BI$48,6,0)</f>
        <v>4</v>
      </c>
    </row>
    <row r="16" spans="1:9" ht="34.5" customHeight="1" outlineLevel="1" thickTop="1" thickBot="1">
      <c r="A16" s="465" t="str">
        <f>'Authors Contribution'!D41</f>
        <v>Universität Erlangen-Nürnberg (A. Kappes)</v>
      </c>
      <c r="B16" s="465" t="str">
        <f>'Authors Contribution'!E41</f>
        <v>Erlangen</v>
      </c>
      <c r="C16" s="491" t="s">
        <v>289</v>
      </c>
      <c r="D16" s="487">
        <f>VLOOKUP($A16,'Authors Contribution'!$D$3:$BI$48,4,0)</f>
        <v>1</v>
      </c>
      <c r="E16" s="487">
        <f>VLOOKUP($A16,'Authors Contribution'!$D$3:$BI$48,5,0)</f>
        <v>0</v>
      </c>
      <c r="F16" s="488">
        <f>VLOOKUP($A16,'Authors Contribution'!$D$3:$BI$48,6,0)</f>
        <v>3</v>
      </c>
      <c r="G16" s="488">
        <f t="shared" si="0"/>
        <v>4</v>
      </c>
      <c r="H16" s="350">
        <f>VLOOKUP($A16,'Authors Contribution'!$D$3:$BI$48,5,0)</f>
        <v>0</v>
      </c>
      <c r="I16" s="350">
        <f>VLOOKUP($A16,'Authors Contribution'!$D$3:$BI$48,6,0)</f>
        <v>3</v>
      </c>
    </row>
    <row r="17" spans="1:20" ht="34.5" customHeight="1" outlineLevel="1" thickTop="1" thickBot="1">
      <c r="A17" s="27" t="str">
        <f>'Authors Contribution'!D40</f>
        <v>Université de Genève (Teresa Montaruli)</v>
      </c>
      <c r="B17" s="27" t="str">
        <f>'Authors Contribution'!E40</f>
        <v>Geneva</v>
      </c>
      <c r="C17" s="490" t="s">
        <v>294</v>
      </c>
      <c r="D17" s="2">
        <f>VLOOKUP($A17,'Authors Contribution'!$D$3:$BI$48,4,0)</f>
        <v>1</v>
      </c>
      <c r="E17" s="2">
        <f>VLOOKUP($A17,'Authors Contribution'!$D$3:$BI$48,5,0)</f>
        <v>2</v>
      </c>
      <c r="F17" s="33">
        <f>VLOOKUP($A17,'Authors Contribution'!$D$3:$BI$48,6,0)</f>
        <v>2</v>
      </c>
      <c r="G17" s="33">
        <f t="shared" si="0"/>
        <v>5</v>
      </c>
      <c r="H17" s="350">
        <f>VLOOKUP($A17,'Authors Contribution'!$D$3:$BI$48,5,0)</f>
        <v>2</v>
      </c>
      <c r="I17" s="350">
        <f>VLOOKUP($A17,'Authors Contribution'!$D$3:$BI$48,6,0)</f>
        <v>2</v>
      </c>
    </row>
    <row r="18" spans="1:20" ht="34.5" customHeight="1" outlineLevel="1" thickTop="1" thickBot="1">
      <c r="A18" s="27" t="str">
        <f>'Authors Contribution'!D31</f>
        <v xml:space="preserve">University of Gent (Dirk Ryckbosch) </v>
      </c>
      <c r="B18" s="27" t="s">
        <v>60</v>
      </c>
      <c r="C18" s="490" t="s">
        <v>295</v>
      </c>
      <c r="D18" s="2">
        <f>VLOOKUP($A18,'Authors Contribution'!$D$3:$BI$48,4,0)</f>
        <v>1</v>
      </c>
      <c r="E18" s="2">
        <f>VLOOKUP($A18,'Authors Contribution'!$D$3:$BI$48,5,0)</f>
        <v>2</v>
      </c>
      <c r="F18" s="33">
        <f>VLOOKUP($A18,'Authors Contribution'!$D$3:$BI$48,6,0)</f>
        <v>5</v>
      </c>
      <c r="G18" s="33">
        <f t="shared" si="0"/>
        <v>8</v>
      </c>
      <c r="H18" s="350">
        <f>VLOOKUP($A18,'Authors Contribution'!$D$3:$BI$48,5,0)</f>
        <v>2</v>
      </c>
      <c r="I18" s="350">
        <f>VLOOKUP($A18,'Authors Contribution'!$D$3:$BI$48,6,0)</f>
        <v>5</v>
      </c>
    </row>
    <row r="19" spans="1:20" ht="34.5" customHeight="1" outlineLevel="1" thickTop="1" thickBot="1">
      <c r="A19" s="27" t="str">
        <f>'Authors Contribution'!D6</f>
        <v xml:space="preserve">Georgia Tech (Ignacio Taboada) </v>
      </c>
      <c r="B19" s="27" t="s">
        <v>38</v>
      </c>
      <c r="C19" s="490" t="s">
        <v>291</v>
      </c>
      <c r="D19" s="2">
        <f>VLOOKUP($A19,'Authors Contribution'!$D$3:$BI$48,4,0)</f>
        <v>1</v>
      </c>
      <c r="E19" s="2">
        <f>VLOOKUP($A19,'Authors Contribution'!$D$3:$BI$48,5,0)</f>
        <v>0</v>
      </c>
      <c r="F19" s="33">
        <f>VLOOKUP($A19,'Authors Contribution'!$D$3:$BI$48,6,0)</f>
        <v>2</v>
      </c>
      <c r="G19" s="33">
        <f t="shared" si="0"/>
        <v>3</v>
      </c>
      <c r="H19" s="350">
        <f>VLOOKUP($A19,'Authors Contribution'!$D$3:$BI$48,5,0)</f>
        <v>0</v>
      </c>
      <c r="I19" s="350">
        <f>VLOOKUP($A19,'Authors Contribution'!$D$3:$BI$48,6,0)</f>
        <v>2</v>
      </c>
    </row>
    <row r="20" spans="1:20" ht="34.5" customHeight="1" outlineLevel="1" thickTop="1" thickBot="1">
      <c r="A20" s="27" t="str">
        <f>'Authors Contribution'!D27</f>
        <v>Technische Universität München (Elisa Resconi)</v>
      </c>
      <c r="B20" s="27" t="str">
        <f>'Authors Contribution'!E27</f>
        <v>Munich</v>
      </c>
      <c r="C20" s="490" t="s">
        <v>289</v>
      </c>
      <c r="D20" s="2">
        <f>VLOOKUP($A20,'Authors Contribution'!$D$3:$BI$48,4,0)</f>
        <v>1</v>
      </c>
      <c r="E20" s="2">
        <f>VLOOKUP($A20,'Authors Contribution'!$D$3:$BI$48,5,0)</f>
        <v>2</v>
      </c>
      <c r="F20" s="33">
        <f>VLOOKUP($A20,'Authors Contribution'!$D$3:$BI$48,6,0)</f>
        <v>2</v>
      </c>
      <c r="G20" s="33">
        <f t="shared" si="0"/>
        <v>5</v>
      </c>
      <c r="H20" s="350">
        <f>VLOOKUP($A20,'Authors Contribution'!$D$3:$BI$48,5,0)</f>
        <v>2</v>
      </c>
      <c r="I20" s="350">
        <f>VLOOKUP($A20,'Authors Contribution'!$D$3:$BI$48,6,0)</f>
        <v>2</v>
      </c>
    </row>
    <row r="21" spans="1:20" ht="34.5" customHeight="1" outlineLevel="1" thickTop="1" thickBot="1">
      <c r="A21" s="27" t="str">
        <f>'Authors Contribution'!D25</f>
        <v>Humboldt Universität Berlin (H.Kolanoski_interim)</v>
      </c>
      <c r="B21" s="27" t="s">
        <v>54</v>
      </c>
      <c r="C21" s="490" t="s">
        <v>289</v>
      </c>
      <c r="D21" s="2">
        <f>VLOOKUP($A21,'Authors Contribution'!$D$3:$BI$48,4,0)</f>
        <v>1</v>
      </c>
      <c r="E21" s="2">
        <f>VLOOKUP($A21,'Authors Contribution'!$D$3:$BI$48,5,0)</f>
        <v>0</v>
      </c>
      <c r="F21" s="33">
        <f>VLOOKUP($A21,'Authors Contribution'!$D$3:$BI$48,6,0)</f>
        <v>2</v>
      </c>
      <c r="G21" s="33">
        <f t="shared" si="0"/>
        <v>3</v>
      </c>
      <c r="H21" s="350">
        <f>VLOOKUP($A21,'Authors Contribution'!$D$3:$BI$48,5,0)</f>
        <v>0</v>
      </c>
      <c r="I21" s="350">
        <f>VLOOKUP($A21,'Authors Contribution'!$D$3:$BI$48,6,0)</f>
        <v>2</v>
      </c>
    </row>
    <row r="22" spans="1:20" ht="34.5" customHeight="1" outlineLevel="1" thickTop="1" thickBot="1">
      <c r="A22" s="27" t="str">
        <f>'Authors Contribution'!D15</f>
        <v>University of Kansas (Dave Besson)</v>
      </c>
      <c r="B22" s="27" t="s">
        <v>46</v>
      </c>
      <c r="C22" s="490" t="s">
        <v>291</v>
      </c>
      <c r="D22" s="2">
        <f>VLOOKUP($A22,'Authors Contribution'!$D$3:$BI$48,4,0)</f>
        <v>1</v>
      </c>
      <c r="E22" s="2">
        <f>VLOOKUP($A22,'Authors Contribution'!$D$3:$BI$48,5,0)</f>
        <v>0</v>
      </c>
      <c r="F22" s="33">
        <f>VLOOKUP($A22,'Authors Contribution'!$D$3:$BI$48,6,0)</f>
        <v>0</v>
      </c>
      <c r="G22" s="33">
        <f t="shared" si="0"/>
        <v>1</v>
      </c>
      <c r="H22" s="350">
        <f>VLOOKUP($A22,'Authors Contribution'!$D$3:$BI$48,5,0)</f>
        <v>0</v>
      </c>
      <c r="I22" s="350">
        <f>VLOOKUP($A22,'Authors Contribution'!$D$3:$BI$48,6,0)</f>
        <v>0</v>
      </c>
    </row>
    <row r="23" spans="1:20" ht="34.5" customHeight="1" outlineLevel="1" thickTop="1" thickBot="1">
      <c r="A23" s="27" t="str">
        <f>'Authors Contribution'!D7</f>
        <v>LBNL (Spencer Klein)</v>
      </c>
      <c r="B23" s="27" t="s">
        <v>39</v>
      </c>
      <c r="C23" s="490" t="s">
        <v>291</v>
      </c>
      <c r="D23" s="2">
        <f>VLOOKUP($A23,'Authors Contribution'!$D$3:$BI$48,4,0)</f>
        <v>4</v>
      </c>
      <c r="E23" s="2">
        <f>VLOOKUP($A23,'Authors Contribution'!$D$3:$BI$48,5,0)</f>
        <v>2</v>
      </c>
      <c r="F23" s="33">
        <f>VLOOKUP($A23,'Authors Contribution'!$D$3:$BI$48,6,0)</f>
        <v>2</v>
      </c>
      <c r="G23" s="33">
        <f t="shared" si="0"/>
        <v>8</v>
      </c>
      <c r="H23" s="350">
        <f>VLOOKUP($A23,'Authors Contribution'!$D$3:$BI$48,5,0)</f>
        <v>2</v>
      </c>
      <c r="I23" s="350">
        <f>VLOOKUP($A23,'Authors Contribution'!$D$3:$BI$48,6,0)</f>
        <v>2</v>
      </c>
    </row>
    <row r="24" spans="1:20" ht="34.5" customHeight="1" outlineLevel="1" thickTop="1" thickBot="1">
      <c r="A24" s="27" t="str">
        <f>'Authors Contribution'!D29</f>
        <v xml:space="preserve">Universite Libre de Bruxelles (Kael Hanson) </v>
      </c>
      <c r="B24" s="27" t="s">
        <v>58</v>
      </c>
      <c r="C24" s="490" t="s">
        <v>295</v>
      </c>
      <c r="D24" s="2">
        <f>VLOOKUP($A24,'Authors Contribution'!$D$3:$BI$48,4,0)</f>
        <v>1</v>
      </c>
      <c r="E24" s="2">
        <f>VLOOKUP($A24,'Authors Contribution'!$D$3:$BI$48,5,0)</f>
        <v>1</v>
      </c>
      <c r="F24" s="33">
        <f>VLOOKUP($A24,'Authors Contribution'!$D$3:$BI$48,6,0)</f>
        <v>3</v>
      </c>
      <c r="G24" s="33">
        <f t="shared" si="0"/>
        <v>5</v>
      </c>
      <c r="H24" s="350">
        <f>VLOOKUP($A24,'Authors Contribution'!$D$3:$BI$48,5,0)</f>
        <v>1</v>
      </c>
      <c r="I24" s="350">
        <f>VLOOKUP($A24,'Authors Contribution'!$D$3:$BI$48,6,0)</f>
        <v>3</v>
      </c>
    </row>
    <row r="25" spans="1:20" ht="34.5" customHeight="1" outlineLevel="1" thickTop="1" thickBot="1">
      <c r="A25" s="27" t="str">
        <f>'Authors Contribution'!D23</f>
        <v xml:space="preserve">Universität Mainz (Lutz Köpke) </v>
      </c>
      <c r="B25" s="27" t="s">
        <v>52</v>
      </c>
      <c r="C25" s="490" t="s">
        <v>289</v>
      </c>
      <c r="D25" s="2">
        <f>VLOOKUP($A25,'Authors Contribution'!$D$3:$BI$48,4,0)</f>
        <v>1</v>
      </c>
      <c r="E25" s="2">
        <f>VLOOKUP($A25,'Authors Contribution'!$D$3:$BI$48,5,0)</f>
        <v>0</v>
      </c>
      <c r="F25" s="33">
        <f>VLOOKUP($A25,'Authors Contribution'!$D$3:$BI$48,6,0)</f>
        <v>6</v>
      </c>
      <c r="G25" s="33">
        <f t="shared" si="0"/>
        <v>7</v>
      </c>
      <c r="H25" s="350">
        <f>VLOOKUP($A25,'Authors Contribution'!$D$3:$BI$48,5,0)</f>
        <v>0</v>
      </c>
      <c r="I25" s="350">
        <f>VLOOKUP($A25,'Authors Contribution'!$D$3:$BI$48,6,0)</f>
        <v>6</v>
      </c>
    </row>
    <row r="26" spans="1:20" ht="33.75" customHeight="1" outlineLevel="1" thickTop="1" thickBot="1">
      <c r="A26" s="27" t="str">
        <f>'Authors Contribution'!D16</f>
        <v>University of Maryland (Greg Sullivan)</v>
      </c>
      <c r="B26" s="27" t="s">
        <v>47</v>
      </c>
      <c r="C26" s="490" t="s">
        <v>291</v>
      </c>
      <c r="D26" s="2">
        <f>VLOOKUP($A26,'Authors Contribution'!$D$3:$BI$48,4,0)</f>
        <v>3</v>
      </c>
      <c r="E26" s="2">
        <f>VLOOKUP($A26,'Authors Contribution'!$D$3:$BI$48,5,0)</f>
        <v>4</v>
      </c>
      <c r="F26" s="33">
        <f>VLOOKUP($A26,'Authors Contribution'!$D$3:$BI$48,6,0)</f>
        <v>4</v>
      </c>
      <c r="G26" s="33">
        <f t="shared" si="0"/>
        <v>11</v>
      </c>
      <c r="H26" s="350">
        <f>VLOOKUP($A26,'Authors Contribution'!$D$3:$BI$48,5,0)</f>
        <v>4</v>
      </c>
      <c r="I26" s="350">
        <f>VLOOKUP($A26,'Authors Contribution'!$D$3:$BI$48,6,0)</f>
        <v>4</v>
      </c>
    </row>
    <row r="27" spans="1:20" ht="34.5" customHeight="1" outlineLevel="1" thickTop="1" thickBot="1">
      <c r="A27" s="27" t="str">
        <f>'Authors Contribution'!D30</f>
        <v xml:space="preserve">Universite de Mons (Evelyne Daubie) </v>
      </c>
      <c r="B27" s="27" t="s">
        <v>59</v>
      </c>
      <c r="C27" s="490" t="s">
        <v>295</v>
      </c>
      <c r="D27" s="2">
        <f>VLOOKUP($A27,'Authors Contribution'!$D$3:$BI$48,4,0)</f>
        <v>0</v>
      </c>
      <c r="E27" s="2">
        <f>VLOOKUP($A27,'Authors Contribution'!$D$3:$BI$48,5,0)</f>
        <v>1</v>
      </c>
      <c r="F27" s="33">
        <f>VLOOKUP($A27,'Authors Contribution'!$D$3:$BI$48,6,0)</f>
        <v>0</v>
      </c>
      <c r="G27" s="33">
        <f t="shared" si="0"/>
        <v>1</v>
      </c>
      <c r="H27" s="350">
        <f>VLOOKUP($A27,'Authors Contribution'!$D$3:$BI$48,5,0)</f>
        <v>1</v>
      </c>
      <c r="I27" s="350">
        <f>VLOOKUP($A27,'Authors Contribution'!$D$3:$BI$48,6,0)</f>
        <v>0</v>
      </c>
    </row>
    <row r="28" spans="1:20" ht="34.5" customHeight="1" outlineLevel="1" thickTop="1" thickBot="1">
      <c r="A28" s="465" t="str">
        <f>'Authors Contribution'!D42</f>
        <v>Niels Bohr Institute (Jason Koskinen)</v>
      </c>
      <c r="B28" s="465" t="str">
        <f>'Authors Contribution'!E42</f>
        <v>NBI</v>
      </c>
      <c r="C28" s="491" t="s">
        <v>296</v>
      </c>
      <c r="D28" s="487">
        <f>VLOOKUP($A28,'Authors Contribution'!$D$3:$BI$48,4,0)</f>
        <v>1</v>
      </c>
      <c r="E28" s="487">
        <f>VLOOKUP($A28,'Authors Contribution'!$D$3:$BI$48,5,0)</f>
        <v>0</v>
      </c>
      <c r="F28" s="488">
        <f>VLOOKUP($A28,'Authors Contribution'!$D$3:$BI$48,6,0)</f>
        <v>3</v>
      </c>
      <c r="G28" s="488">
        <f t="shared" si="0"/>
        <v>4</v>
      </c>
      <c r="H28" s="350">
        <f>VLOOKUP($A28,'Authors Contribution'!$D$3:$BI$48,5,0)</f>
        <v>0</v>
      </c>
      <c r="I28" s="350">
        <f>VLOOKUP($A28,'Authors Contribution'!$D$3:$BI$48,6,0)</f>
        <v>3</v>
      </c>
      <c r="K28" s="517" t="s">
        <v>108</v>
      </c>
      <c r="L28" s="518"/>
      <c r="M28" s="518"/>
      <c r="N28" s="518"/>
      <c r="O28" s="519"/>
      <c r="P28" s="520" t="s">
        <v>20</v>
      </c>
      <c r="Q28" s="521"/>
      <c r="R28" s="521"/>
      <c r="S28" s="521"/>
      <c r="T28" s="521"/>
    </row>
    <row r="29" spans="1:20" ht="42" customHeight="1" outlineLevel="1" thickTop="1" thickBot="1">
      <c r="A29" s="27" t="str">
        <f>'Authors Contribution'!D8</f>
        <v>Ohio State University (James Beatty)</v>
      </c>
      <c r="B29" s="27" t="s">
        <v>40</v>
      </c>
      <c r="C29" s="490" t="s">
        <v>291</v>
      </c>
      <c r="D29" s="2">
        <f>VLOOKUP($A29,'Authors Contribution'!$D$3:$BI$48,4,0)</f>
        <v>1</v>
      </c>
      <c r="E29" s="2">
        <f>VLOOKUP($A29,'Authors Contribution'!$D$3:$BI$48,5,0)</f>
        <v>3</v>
      </c>
      <c r="F29" s="33">
        <f>VLOOKUP($A29,'Authors Contribution'!$D$3:$BI$48,6,0)</f>
        <v>0</v>
      </c>
      <c r="G29" s="33">
        <f t="shared" si="0"/>
        <v>4</v>
      </c>
      <c r="H29" s="350">
        <f>VLOOKUP($A29,'Authors Contribution'!$D$3:$BI$48,5,0)</f>
        <v>3</v>
      </c>
      <c r="I29" s="350">
        <f>VLOOKUP($A29,'Authors Contribution'!$D$3:$BI$48,6,0)</f>
        <v>0</v>
      </c>
      <c r="K29" s="517" t="str">
        <f>'Authors Contribution'!D1</f>
        <v>v 16.0, March 2014</v>
      </c>
      <c r="L29" s="518"/>
      <c r="M29" s="518"/>
      <c r="N29" s="518"/>
      <c r="O29" s="519"/>
      <c r="P29" s="353" t="s">
        <v>112</v>
      </c>
      <c r="Q29" s="358" t="s">
        <v>5</v>
      </c>
      <c r="R29" s="359" t="s">
        <v>109</v>
      </c>
      <c r="S29" s="360" t="s">
        <v>270</v>
      </c>
      <c r="T29" s="361" t="s">
        <v>2</v>
      </c>
    </row>
    <row r="30" spans="1:20" ht="34.5" customHeight="1" outlineLevel="1" thickTop="1" thickBot="1">
      <c r="A30" s="27" t="str">
        <f>'Authors Contribution'!D36</f>
        <v xml:space="preserve">University of Oxford (Subir Sarkar) </v>
      </c>
      <c r="B30" s="27" t="s">
        <v>66</v>
      </c>
      <c r="C30" s="490" t="s">
        <v>297</v>
      </c>
      <c r="D30" s="2">
        <f>VLOOKUP($A30,'Authors Contribution'!$D$3:$BI$48,4,0)</f>
        <v>1</v>
      </c>
      <c r="E30" s="2">
        <f>VLOOKUP($A30,'Authors Contribution'!$D$3:$BI$48,5,0)</f>
        <v>0</v>
      </c>
      <c r="F30" s="33">
        <f>VLOOKUP($A30,'Authors Contribution'!$D$3:$BI$48,6,0)</f>
        <v>0</v>
      </c>
      <c r="G30" s="33">
        <f t="shared" si="0"/>
        <v>1</v>
      </c>
      <c r="H30" s="350">
        <f>VLOOKUP($A30,'Authors Contribution'!$D$3:$BI$48,5,0)</f>
        <v>0</v>
      </c>
      <c r="I30" s="350">
        <f>VLOOKUP($A30,'Authors Contribution'!$D$3:$BI$48,6,0)</f>
        <v>0</v>
      </c>
      <c r="K30" s="530" t="s">
        <v>85</v>
      </c>
      <c r="L30" s="531"/>
      <c r="M30" s="531"/>
      <c r="N30" s="531"/>
      <c r="O30" s="532"/>
      <c r="P30" s="354">
        <f>'Authors Contribution'!F19</f>
        <v>67</v>
      </c>
      <c r="Q30" s="356">
        <f>'Authors Contribution'!G19</f>
        <v>33</v>
      </c>
      <c r="R30" s="352">
        <f>'Authors Contribution'!H19</f>
        <v>34</v>
      </c>
      <c r="S30" s="357">
        <f>'Authors Contribution'!I19</f>
        <v>31</v>
      </c>
      <c r="T30" s="355">
        <f>SUM(Q30:S30)</f>
        <v>98</v>
      </c>
    </row>
    <row r="31" spans="1:20" ht="33" customHeight="1" outlineLevel="1" thickTop="1" thickBot="1">
      <c r="A31" s="27" t="str">
        <f>'Authors Contribution'!D9</f>
        <v>Pennsylvania State University (Doug Cowen)</v>
      </c>
      <c r="B31" s="27" t="s">
        <v>41</v>
      </c>
      <c r="C31" s="490" t="s">
        <v>291</v>
      </c>
      <c r="D31" s="2">
        <f>VLOOKUP($A31,'Authors Contribution'!$D$3:$BI$48,4,0)</f>
        <v>2</v>
      </c>
      <c r="E31" s="2">
        <f>VLOOKUP($A31,'Authors Contribution'!$D$3:$BI$48,5,0)</f>
        <v>3</v>
      </c>
      <c r="F31" s="33">
        <f>VLOOKUP($A31,'Authors Contribution'!$D$3:$BI$48,6,0)</f>
        <v>2</v>
      </c>
      <c r="G31" s="33">
        <f t="shared" si="0"/>
        <v>7</v>
      </c>
      <c r="H31" s="350">
        <f>VLOOKUP($A31,'Authors Contribution'!$D$3:$BI$48,5,0)</f>
        <v>3</v>
      </c>
      <c r="I31" s="350">
        <f>VLOOKUP($A31,'Authors Contribution'!$D$3:$BI$48,6,0)</f>
        <v>2</v>
      </c>
      <c r="K31" s="525" t="s">
        <v>70</v>
      </c>
      <c r="L31" s="526"/>
      <c r="M31" s="526"/>
      <c r="N31" s="526"/>
      <c r="O31" s="527"/>
      <c r="P31" s="367">
        <f>'Authors Contribution'!F45</f>
        <v>62</v>
      </c>
      <c r="Q31" s="368">
        <f>'Authors Contribution'!G45</f>
        <v>35</v>
      </c>
      <c r="R31" s="369">
        <f>'Authors Contribution'!H45</f>
        <v>27</v>
      </c>
      <c r="S31" s="370">
        <f>'Authors Contribution'!I45</f>
        <v>79</v>
      </c>
      <c r="T31" s="371">
        <f>SUM(Q31:S31)</f>
        <v>141</v>
      </c>
    </row>
    <row r="32" spans="1:20" ht="44.25" customHeight="1" outlineLevel="1" thickTop="1" thickBot="1">
      <c r="A32" s="27" t="str">
        <f>'Authors Contribution'!D44</f>
        <v>Sungkyunkwan University (Carsten Rott)</v>
      </c>
      <c r="B32" s="27" t="str">
        <f>'Authors Contribution'!E44</f>
        <v>SKKU</v>
      </c>
      <c r="C32" s="490" t="s">
        <v>298</v>
      </c>
      <c r="D32" s="2">
        <f>VLOOKUP($A32,'Authors Contribution'!$D$3:$BI$48,4,0)</f>
        <v>1</v>
      </c>
      <c r="E32" s="2">
        <f>VLOOKUP($A32,'Authors Contribution'!$D$3:$BI$48,5,0)</f>
        <v>1</v>
      </c>
      <c r="F32" s="33">
        <f>VLOOKUP($A32,'Authors Contribution'!$D$3:$BI$48,6,0)</f>
        <v>1</v>
      </c>
      <c r="G32" s="33">
        <f t="shared" si="0"/>
        <v>3</v>
      </c>
      <c r="H32" s="350">
        <f>VLOOKUP($A32,'Authors Contribution'!$D$3:$BI$48,5,0)</f>
        <v>1</v>
      </c>
      <c r="I32" s="350">
        <f>VLOOKUP($A32,'Authors Contribution'!$D$3:$BI$48,6,0)</f>
        <v>1</v>
      </c>
      <c r="K32" s="522" t="s">
        <v>71</v>
      </c>
      <c r="L32" s="523"/>
      <c r="M32" s="523"/>
      <c r="N32" s="523"/>
      <c r="O32" s="524"/>
      <c r="P32" s="362">
        <f>'Authors Contribution'!F46</f>
        <v>129</v>
      </c>
      <c r="Q32" s="363">
        <f>'Authors Contribution'!G46</f>
        <v>68</v>
      </c>
      <c r="R32" s="364">
        <f>'Authors Contribution'!H46</f>
        <v>61</v>
      </c>
      <c r="S32" s="365">
        <f>'Authors Contribution'!I46</f>
        <v>110</v>
      </c>
      <c r="T32" s="366">
        <f>SUM(Q32:S32)</f>
        <v>239</v>
      </c>
    </row>
    <row r="33" spans="1:25" ht="33" customHeight="1" outlineLevel="1" thickTop="1" thickBot="1">
      <c r="A33" s="27" t="str">
        <f>'Authors Contribution'!D10</f>
        <v>Southern University (Ali Fazely)</v>
      </c>
      <c r="B33" s="27" t="s">
        <v>42</v>
      </c>
      <c r="C33" s="490" t="s">
        <v>291</v>
      </c>
      <c r="D33" s="2">
        <f>VLOOKUP($A33,'Authors Contribution'!$D$3:$BI$48,4,0)</f>
        <v>2</v>
      </c>
      <c r="E33" s="2">
        <f>VLOOKUP($A33,'Authors Contribution'!$D$3:$BI$48,5,0)</f>
        <v>1</v>
      </c>
      <c r="F33" s="33">
        <f>VLOOKUP($A33,'Authors Contribution'!$D$3:$BI$48,6,0)</f>
        <v>0</v>
      </c>
      <c r="G33" s="33">
        <f t="shared" si="0"/>
        <v>3</v>
      </c>
      <c r="H33" s="350">
        <f>VLOOKUP($A33,'Authors Contribution'!$D$3:$BI$48,5,0)</f>
        <v>1</v>
      </c>
      <c r="I33" s="350">
        <f>VLOOKUP($A33,'Authors Contribution'!$D$3:$BI$48,6,0)</f>
        <v>0</v>
      </c>
      <c r="P33" s="351" t="s">
        <v>237</v>
      </c>
      <c r="Q33" s="351" t="s">
        <v>233</v>
      </c>
      <c r="R33" s="351" t="s">
        <v>234</v>
      </c>
      <c r="S33" s="351" t="s">
        <v>235</v>
      </c>
      <c r="T33" s="351" t="s">
        <v>236</v>
      </c>
    </row>
    <row r="34" spans="1:25" ht="34.5" customHeight="1" outlineLevel="1" thickTop="1" thickBot="1">
      <c r="A34" s="27" t="str">
        <f>'Authors Contribution'!D33</f>
        <v xml:space="preserve">Stockholm University (Klas Hultqvist) </v>
      </c>
      <c r="B34" s="27" t="s">
        <v>62</v>
      </c>
      <c r="C34" s="490" t="s">
        <v>299</v>
      </c>
      <c r="D34" s="2">
        <f>VLOOKUP($A34,'Authors Contribution'!$D$3:$BI$48,4,0)</f>
        <v>5</v>
      </c>
      <c r="E34" s="2">
        <f>VLOOKUP($A34,'Authors Contribution'!$D$3:$BI$48,5,0)</f>
        <v>0</v>
      </c>
      <c r="F34" s="33">
        <f>VLOOKUP($A34,'Authors Contribution'!$D$3:$BI$48,6,0)</f>
        <v>4</v>
      </c>
      <c r="G34" s="33">
        <f t="shared" si="0"/>
        <v>9</v>
      </c>
      <c r="H34" s="350">
        <f>VLOOKUP($A34,'Authors Contribution'!$D$3:$BI$48,5,0)</f>
        <v>0</v>
      </c>
      <c r="I34" s="350">
        <f>VLOOKUP($A34,'Authors Contribution'!$D$3:$BI$48,6,0)</f>
        <v>4</v>
      </c>
    </row>
    <row r="35" spans="1:25" ht="33" customHeight="1" outlineLevel="1" thickTop="1" thickBot="1">
      <c r="A35" s="27" t="str">
        <f>'Authors Contribution'!D11</f>
        <v>Stony Brook University (Joanna Kiryluk)</v>
      </c>
      <c r="B35" s="27" t="str">
        <f>'Authors Contribution'!E11</f>
        <v>Stony Brook</v>
      </c>
      <c r="C35" s="490" t="s">
        <v>291</v>
      </c>
      <c r="D35" s="2">
        <f>VLOOKUP($A35,'Authors Contribution'!$D$3:$BI$48,4,0)</f>
        <v>1</v>
      </c>
      <c r="E35" s="2">
        <f>VLOOKUP($A35,'Authors Contribution'!$D$3:$BI$48,5,0)</f>
        <v>1</v>
      </c>
      <c r="F35" s="33">
        <f>VLOOKUP($A35,'Authors Contribution'!$D$3:$BI$48,6,0)</f>
        <v>1</v>
      </c>
      <c r="G35" s="33">
        <f t="shared" si="0"/>
        <v>3</v>
      </c>
      <c r="H35" s="350">
        <f>VLOOKUP($A35,'Authors Contribution'!$D$3:$BI$48,5,0)</f>
        <v>1</v>
      </c>
      <c r="I35" s="350">
        <f>VLOOKUP($A35,'Authors Contribution'!$D$3:$BI$48,6,0)</f>
        <v>1</v>
      </c>
    </row>
    <row r="36" spans="1:25" ht="34.5" customHeight="1" outlineLevel="1" thickTop="1" thickBot="1">
      <c r="A36" s="465" t="str">
        <f>'Authors Contribution'!D43</f>
        <v>University of Toronto (Kenneth Clark)</v>
      </c>
      <c r="B36" s="465" t="str">
        <f>'Authors Contribution'!E43</f>
        <v>Toronto</v>
      </c>
      <c r="C36" s="491" t="s">
        <v>292</v>
      </c>
      <c r="D36" s="487">
        <f>VLOOKUP($A36,'Authors Contribution'!$D$3:$BI$48,4,0)</f>
        <v>1</v>
      </c>
      <c r="E36" s="487">
        <f>VLOOKUP($A36,'Authors Contribution'!$D$3:$BI$48,5,0)</f>
        <v>0</v>
      </c>
      <c r="F36" s="488">
        <f>VLOOKUP($A36,'Authors Contribution'!$D$3:$BI$48,6,0)</f>
        <v>0</v>
      </c>
      <c r="G36" s="488">
        <f t="shared" si="0"/>
        <v>1</v>
      </c>
      <c r="H36" s="350">
        <f>VLOOKUP($A36,'Authors Contribution'!$D$3:$BI$48,5,0)</f>
        <v>0</v>
      </c>
      <c r="I36" s="350">
        <f>VLOOKUP($A36,'Authors Contribution'!$D$3:$BI$48,6,0)</f>
        <v>0</v>
      </c>
      <c r="K36" s="517" t="s">
        <v>108</v>
      </c>
      <c r="L36" s="518"/>
      <c r="M36" s="518"/>
      <c r="N36" s="518"/>
      <c r="O36" s="519"/>
      <c r="P36" s="520" t="s">
        <v>20</v>
      </c>
      <c r="Q36" s="521"/>
      <c r="R36" s="521"/>
      <c r="S36" s="521"/>
      <c r="T36" s="521"/>
    </row>
    <row r="37" spans="1:25" ht="33" customHeight="1" outlineLevel="1" thickTop="1" thickBot="1">
      <c r="A37" s="27" t="str">
        <f>'Authors Contribution'!D12</f>
        <v>University of California, Berkeley (Buford Price)</v>
      </c>
      <c r="B37" s="27" t="s">
        <v>44</v>
      </c>
      <c r="C37" s="490" t="s">
        <v>291</v>
      </c>
      <c r="D37" s="2">
        <f>VLOOKUP($A37,'Authors Contribution'!$D$3:$BI$48,4,0)</f>
        <v>1</v>
      </c>
      <c r="E37" s="2">
        <f>VLOOKUP($A37,'Authors Contribution'!$D$3:$BI$48,5,0)</f>
        <v>2</v>
      </c>
      <c r="F37" s="33">
        <f>VLOOKUP($A37,'Authors Contribution'!$D$3:$BI$48,6,0)</f>
        <v>0</v>
      </c>
      <c r="G37" s="33">
        <f t="shared" si="0"/>
        <v>3</v>
      </c>
      <c r="H37" s="350">
        <f>VLOOKUP($A37,'Authors Contribution'!$D$3:$BI$48,5,0)</f>
        <v>2</v>
      </c>
      <c r="I37" s="350">
        <f>VLOOKUP($A37,'Authors Contribution'!$D$3:$BI$48,6,0)</f>
        <v>0</v>
      </c>
    </row>
    <row r="38" spans="1:25" ht="33" customHeight="1" outlineLevel="1" thickTop="1" thickBot="1">
      <c r="A38" s="27" t="str">
        <f>'Authors Contribution'!D13</f>
        <v>University of California, Irvine (Steve Barwick)</v>
      </c>
      <c r="B38" s="27" t="s">
        <v>43</v>
      </c>
      <c r="C38" s="490" t="s">
        <v>291</v>
      </c>
      <c r="D38" s="2">
        <f>VLOOKUP($A38,'Authors Contribution'!$D$3:$BI$48,4,0)</f>
        <v>1</v>
      </c>
      <c r="E38" s="2">
        <f>VLOOKUP($A38,'Authors Contribution'!$D$3:$BI$48,5,0)</f>
        <v>0</v>
      </c>
      <c r="F38" s="33">
        <f>VLOOKUP($A38,'Authors Contribution'!$D$3:$BI$48,6,0)</f>
        <v>1</v>
      </c>
      <c r="G38" s="33">
        <f t="shared" si="0"/>
        <v>2</v>
      </c>
      <c r="H38" s="350">
        <f>VLOOKUP($A38,'Authors Contribution'!$D$3:$BI$48,5,0)</f>
        <v>0</v>
      </c>
      <c r="I38" s="350">
        <f>VLOOKUP($A38,'Authors Contribution'!$D$3:$BI$48,6,0)</f>
        <v>1</v>
      </c>
    </row>
    <row r="39" spans="1:25" ht="33" customHeight="1" outlineLevel="1" thickTop="1" thickBot="1">
      <c r="A39" s="27" t="str">
        <f>'Authors Contribution'!D34</f>
        <v xml:space="preserve">Uppsala University (Olga Botner) </v>
      </c>
      <c r="B39" s="27" t="s">
        <v>63</v>
      </c>
      <c r="C39" s="490" t="s">
        <v>299</v>
      </c>
      <c r="D39" s="2">
        <f>VLOOKUP($A39,'Authors Contribution'!$D$3:$BI$48,4,0)</f>
        <v>3</v>
      </c>
      <c r="E39" s="2">
        <f>VLOOKUP($A39,'Authors Contribution'!$D$3:$BI$48,5,0)</f>
        <v>2</v>
      </c>
      <c r="F39" s="33">
        <f>VLOOKUP($A39,'Authors Contribution'!$D$3:$BI$48,6,0)</f>
        <v>3</v>
      </c>
      <c r="G39" s="33">
        <f t="shared" si="0"/>
        <v>8</v>
      </c>
      <c r="H39" s="350">
        <f>VLOOKUP($A39,'Authors Contribution'!$D$3:$BI$48,5,0)</f>
        <v>2</v>
      </c>
      <c r="I39" s="350">
        <f>VLOOKUP($A39,'Authors Contribution'!$D$3:$BI$48,6,0)</f>
        <v>3</v>
      </c>
      <c r="K39" s="187" t="s">
        <v>160</v>
      </c>
    </row>
    <row r="40" spans="1:25" ht="33" customHeight="1" outlineLevel="1" thickTop="1" thickBot="1">
      <c r="A40" s="27" t="str">
        <f>'Authors Contribution'!D18</f>
        <v>University of Wisconsin, Madison (Albrecht Karle)</v>
      </c>
      <c r="B40" s="27" t="s">
        <v>49</v>
      </c>
      <c r="C40" s="490" t="s">
        <v>291</v>
      </c>
      <c r="D40" s="2">
        <f>VLOOKUP($A40,'Authors Contribution'!$D$3:$BI$48,4,0)</f>
        <v>5</v>
      </c>
      <c r="E40" s="2">
        <f>VLOOKUP($A40,'Authors Contribution'!$D$3:$BI$48,5,0)</f>
        <v>14</v>
      </c>
      <c r="F40" s="33">
        <f>VLOOKUP($A40,'Authors Contribution'!$D$3:$BI$48,6,0)</f>
        <v>15</v>
      </c>
      <c r="G40" s="33">
        <f t="shared" si="0"/>
        <v>34</v>
      </c>
      <c r="H40" s="350">
        <f>VLOOKUP($A40,'Authors Contribution'!$D$3:$BI$48,5,0)</f>
        <v>14</v>
      </c>
      <c r="I40" s="350">
        <f>VLOOKUP($A40,'Authors Contribution'!$D$3:$BI$48,6,0)</f>
        <v>15</v>
      </c>
      <c r="J40" s="475"/>
      <c r="K40" s="476" t="s">
        <v>160</v>
      </c>
      <c r="L40" s="477" t="s">
        <v>161</v>
      </c>
      <c r="M40" s="477" t="s">
        <v>162</v>
      </c>
      <c r="N40" s="477">
        <v>39692</v>
      </c>
      <c r="O40" s="478">
        <v>39904</v>
      </c>
      <c r="P40" s="479">
        <v>40057</v>
      </c>
      <c r="Q40" s="480" t="s">
        <v>163</v>
      </c>
      <c r="R40" s="479">
        <v>40422</v>
      </c>
      <c r="S40" s="479">
        <v>40634</v>
      </c>
      <c r="T40" s="479">
        <v>40787</v>
      </c>
      <c r="U40" s="479">
        <v>40969</v>
      </c>
      <c r="V40" s="479">
        <v>41183</v>
      </c>
      <c r="W40" s="479">
        <v>41365</v>
      </c>
      <c r="X40" s="479">
        <v>41548</v>
      </c>
      <c r="Y40" s="479">
        <v>41699</v>
      </c>
    </row>
    <row r="41" spans="1:25" ht="34.5" customHeight="1" outlineLevel="1" thickTop="1" thickBot="1">
      <c r="A41" s="27" t="str">
        <f>'Authors Contribution'!D17</f>
        <v>University of Wisconsin, River Falls (Jim Madsen)</v>
      </c>
      <c r="B41" s="27" t="s">
        <v>48</v>
      </c>
      <c r="C41" s="490" t="s">
        <v>291</v>
      </c>
      <c r="D41" s="2">
        <f>VLOOKUP($A41,'Authors Contribution'!$D$3:$BI$48,4,0)</f>
        <v>3</v>
      </c>
      <c r="E41" s="2">
        <f>VLOOKUP($A41,'Authors Contribution'!$D$3:$BI$48,5,0)</f>
        <v>0</v>
      </c>
      <c r="F41" s="33">
        <f>VLOOKUP($A41,'Authors Contribution'!$D$3:$BI$48,6,0)</f>
        <v>0</v>
      </c>
      <c r="G41" s="33">
        <f t="shared" si="0"/>
        <v>3</v>
      </c>
      <c r="H41" s="350">
        <f>VLOOKUP($A41,'Authors Contribution'!$D$3:$BI$48,5,0)</f>
        <v>0</v>
      </c>
      <c r="I41" s="350">
        <f>VLOOKUP($A41,'Authors Contribution'!$D$3:$BI$48,6,0)</f>
        <v>0</v>
      </c>
      <c r="J41" s="475" t="s">
        <v>119</v>
      </c>
      <c r="K41" s="475">
        <v>12</v>
      </c>
      <c r="L41" s="475">
        <v>12</v>
      </c>
      <c r="M41" s="475">
        <v>12</v>
      </c>
      <c r="N41" s="475">
        <v>14</v>
      </c>
      <c r="O41" s="475">
        <v>15</v>
      </c>
      <c r="P41" s="475">
        <v>15</v>
      </c>
      <c r="Q41" s="475">
        <v>15</v>
      </c>
      <c r="R41" s="475">
        <v>15</v>
      </c>
      <c r="S41" s="475">
        <v>15</v>
      </c>
      <c r="T41" s="475">
        <v>15</v>
      </c>
      <c r="U41" s="475">
        <v>16</v>
      </c>
      <c r="V41" s="475">
        <v>16</v>
      </c>
      <c r="W41" s="475">
        <v>16</v>
      </c>
      <c r="X41" s="475">
        <v>16</v>
      </c>
      <c r="Y41" s="475">
        <v>16</v>
      </c>
    </row>
    <row r="42" spans="1:25" ht="34.5" customHeight="1" outlineLevel="1" thickTop="1" thickBot="1">
      <c r="A42" s="27" t="str">
        <f>'Authors Contribution'!D32</f>
        <v xml:space="preserve">Vrije Universiteit Brussel (Catherine de Clercq) </v>
      </c>
      <c r="B42" s="27" t="s">
        <v>61</v>
      </c>
      <c r="C42" s="490" t="s">
        <v>295</v>
      </c>
      <c r="D42" s="2">
        <f>VLOOKUP($A42,'Authors Contribution'!$D$3:$BI$48,4,0)</f>
        <v>2</v>
      </c>
      <c r="E42" s="2">
        <f>VLOOKUP($A42,'Authors Contribution'!$D$3:$BI$48,5,0)</f>
        <v>3</v>
      </c>
      <c r="F42" s="33">
        <f>VLOOKUP($A42,'Authors Contribution'!$D$3:$BI$48,6,0)</f>
        <v>3</v>
      </c>
      <c r="G42" s="33">
        <f t="shared" si="0"/>
        <v>8</v>
      </c>
      <c r="H42" s="350">
        <f>VLOOKUP($A42,'Authors Contribution'!$D$3:$BI$48,5,0)</f>
        <v>3</v>
      </c>
      <c r="I42" s="350">
        <f>VLOOKUP($A42,'Authors Contribution'!$D$3:$BI$48,6,0)</f>
        <v>3</v>
      </c>
      <c r="J42" s="475" t="s">
        <v>120</v>
      </c>
      <c r="K42" s="475">
        <v>17</v>
      </c>
      <c r="L42" s="475">
        <v>17</v>
      </c>
      <c r="M42" s="475">
        <v>18</v>
      </c>
      <c r="N42" s="475">
        <v>18</v>
      </c>
      <c r="O42" s="475">
        <v>18</v>
      </c>
      <c r="P42" s="475">
        <v>19</v>
      </c>
      <c r="Q42" s="475">
        <v>21</v>
      </c>
      <c r="R42" s="475">
        <v>21</v>
      </c>
      <c r="S42" s="475">
        <v>21</v>
      </c>
      <c r="T42" s="475">
        <v>21</v>
      </c>
      <c r="U42" s="475">
        <v>23</v>
      </c>
      <c r="V42" s="475">
        <v>22</v>
      </c>
      <c r="W42" s="475">
        <v>22</v>
      </c>
      <c r="X42" s="475">
        <v>22</v>
      </c>
      <c r="Y42" s="475">
        <v>25</v>
      </c>
    </row>
    <row r="43" spans="1:25" ht="33" customHeight="1" outlineLevel="1" thickTop="1">
      <c r="A43" s="27" t="str">
        <f>'Authors Contribution'!D24</f>
        <v xml:space="preserve">Universität Wuppertal (Klaus Helbing) </v>
      </c>
      <c r="B43" s="27" t="s">
        <v>53</v>
      </c>
      <c r="C43" s="490" t="s">
        <v>289</v>
      </c>
      <c r="D43" s="2">
        <f>VLOOKUP($A43,'Authors Contribution'!$D$3:$BI$48,4,0)</f>
        <v>1</v>
      </c>
      <c r="E43" s="2">
        <f>VLOOKUP($A43,'Authors Contribution'!$D$3:$BI$48,5,0)</f>
        <v>1</v>
      </c>
      <c r="F43" s="33">
        <f>VLOOKUP($A43,'Authors Contribution'!$D$3:$BI$48,6,0)</f>
        <v>7</v>
      </c>
      <c r="G43" s="33">
        <f t="shared" si="0"/>
        <v>9</v>
      </c>
      <c r="H43" s="350">
        <f>VLOOKUP($A43,'Authors Contribution'!$D$3:$BI$48,5,0)</f>
        <v>1</v>
      </c>
      <c r="I43" s="350">
        <f>VLOOKUP($A43,'Authors Contribution'!$D$3:$BI$48,6,0)</f>
        <v>7</v>
      </c>
      <c r="J43" s="482" t="s">
        <v>2</v>
      </c>
      <c r="K43" s="481">
        <f t="shared" ref="K43:R43" si="1">SUM(K41:K42)</f>
        <v>29</v>
      </c>
      <c r="L43" s="481">
        <f t="shared" si="1"/>
        <v>29</v>
      </c>
      <c r="M43" s="481">
        <f t="shared" si="1"/>
        <v>30</v>
      </c>
      <c r="N43" s="481">
        <f t="shared" si="1"/>
        <v>32</v>
      </c>
      <c r="O43" s="481">
        <f t="shared" si="1"/>
        <v>33</v>
      </c>
      <c r="P43" s="481">
        <f t="shared" si="1"/>
        <v>34</v>
      </c>
      <c r="Q43" s="481">
        <f t="shared" si="1"/>
        <v>36</v>
      </c>
      <c r="R43" s="481">
        <f t="shared" si="1"/>
        <v>36</v>
      </c>
      <c r="S43" s="481">
        <f>SUM(S41:S42)</f>
        <v>36</v>
      </c>
      <c r="T43" s="482">
        <v>36</v>
      </c>
      <c r="U43" s="482">
        <v>39</v>
      </c>
      <c r="V43" s="482">
        <v>38</v>
      </c>
      <c r="W43" s="482">
        <v>38</v>
      </c>
      <c r="X43" s="482">
        <v>38</v>
      </c>
      <c r="Y43" s="482">
        <f>Y42+Y41</f>
        <v>41</v>
      </c>
    </row>
    <row r="45" spans="1:25">
      <c r="D45" s="32"/>
    </row>
    <row r="49" spans="2:8" ht="13.5" thickBot="1"/>
    <row r="50" spans="2:8" ht="78" thickBot="1">
      <c r="B50" s="489" t="s">
        <v>303</v>
      </c>
      <c r="C50" s="489" t="s">
        <v>301</v>
      </c>
      <c r="D50" s="301" t="s">
        <v>5</v>
      </c>
      <c r="E50" s="301" t="s">
        <v>4</v>
      </c>
      <c r="F50" s="35" t="s">
        <v>3</v>
      </c>
      <c r="G50" s="35" t="s">
        <v>2</v>
      </c>
      <c r="H50" s="493" t="s">
        <v>302</v>
      </c>
    </row>
    <row r="51" spans="2:8" ht="36.75" customHeight="1" thickTop="1" thickBot="1">
      <c r="B51" s="490">
        <f>COUNTIF($C$3:$C$43,$C51)</f>
        <v>16</v>
      </c>
      <c r="C51" s="490" t="s">
        <v>291</v>
      </c>
      <c r="D51" s="3">
        <f t="shared" ref="D51:F68" si="2">SUMIF($C$3:$C$43,$C51,D$3:D$43)</f>
        <v>33</v>
      </c>
      <c r="E51" s="3">
        <f t="shared" si="2"/>
        <v>34</v>
      </c>
      <c r="F51" s="3">
        <f t="shared" si="2"/>
        <v>31</v>
      </c>
      <c r="G51" s="3">
        <f t="shared" ref="G51:G68" si="3">D51+E51+F51</f>
        <v>98</v>
      </c>
    </row>
    <row r="52" spans="2:8" ht="36.75" customHeight="1" thickTop="1" thickBot="1">
      <c r="B52" s="490">
        <f t="shared" ref="B52:B68" si="4">COUNTIF($C$3:$C$43,$C52)</f>
        <v>10</v>
      </c>
      <c r="C52" s="490" t="s">
        <v>289</v>
      </c>
      <c r="D52" s="3">
        <f t="shared" si="2"/>
        <v>13</v>
      </c>
      <c r="E52" s="3">
        <f t="shared" si="2"/>
        <v>10</v>
      </c>
      <c r="F52" s="3">
        <f t="shared" si="2"/>
        <v>49</v>
      </c>
      <c r="G52" s="3">
        <f t="shared" si="3"/>
        <v>72</v>
      </c>
    </row>
    <row r="53" spans="2:8" ht="36.75" customHeight="1" thickTop="1" thickBot="1">
      <c r="B53" s="490">
        <f t="shared" si="4"/>
        <v>4</v>
      </c>
      <c r="C53" s="490" t="s">
        <v>295</v>
      </c>
      <c r="D53" s="3">
        <f t="shared" si="2"/>
        <v>4</v>
      </c>
      <c r="E53" s="3">
        <f t="shared" si="2"/>
        <v>7</v>
      </c>
      <c r="F53" s="3">
        <f t="shared" si="2"/>
        <v>11</v>
      </c>
      <c r="G53" s="3">
        <f t="shared" si="3"/>
        <v>22</v>
      </c>
    </row>
    <row r="54" spans="2:8" ht="36.75" customHeight="1" thickTop="1" thickBot="1">
      <c r="B54" s="490">
        <f t="shared" si="4"/>
        <v>2</v>
      </c>
      <c r="C54" s="490" t="s">
        <v>299</v>
      </c>
      <c r="D54" s="3">
        <f t="shared" si="2"/>
        <v>8</v>
      </c>
      <c r="E54" s="3">
        <f t="shared" si="2"/>
        <v>2</v>
      </c>
      <c r="F54" s="3">
        <f t="shared" si="2"/>
        <v>7</v>
      </c>
      <c r="G54" s="3">
        <f t="shared" si="3"/>
        <v>17</v>
      </c>
    </row>
    <row r="55" spans="2:8" ht="36.75" customHeight="1" thickTop="1" thickBot="1">
      <c r="B55" s="490">
        <f t="shared" si="4"/>
        <v>1</v>
      </c>
      <c r="C55" s="490" t="s">
        <v>293</v>
      </c>
      <c r="D55" s="3">
        <f t="shared" si="2"/>
        <v>2</v>
      </c>
      <c r="E55" s="3">
        <f t="shared" si="2"/>
        <v>4</v>
      </c>
      <c r="F55" s="3">
        <f t="shared" si="2"/>
        <v>1</v>
      </c>
      <c r="G55" s="3">
        <f t="shared" si="3"/>
        <v>7</v>
      </c>
    </row>
    <row r="56" spans="2:8" ht="36.75" customHeight="1" thickTop="1" thickBot="1">
      <c r="B56" s="490">
        <f t="shared" si="4"/>
        <v>1</v>
      </c>
      <c r="C56" s="490" t="s">
        <v>294</v>
      </c>
      <c r="D56" s="3">
        <f t="shared" si="2"/>
        <v>1</v>
      </c>
      <c r="E56" s="3">
        <f t="shared" si="2"/>
        <v>2</v>
      </c>
      <c r="F56" s="3">
        <f t="shared" si="2"/>
        <v>2</v>
      </c>
      <c r="G56" s="3">
        <f t="shared" si="3"/>
        <v>5</v>
      </c>
    </row>
    <row r="57" spans="2:8" ht="36.75" customHeight="1" thickTop="1" thickBot="1">
      <c r="B57" s="490">
        <f t="shared" si="4"/>
        <v>1</v>
      </c>
      <c r="C57" s="490" t="s">
        <v>300</v>
      </c>
      <c r="D57" s="3">
        <f t="shared" si="2"/>
        <v>1</v>
      </c>
      <c r="E57" s="3">
        <f t="shared" si="2"/>
        <v>0</v>
      </c>
      <c r="F57" s="3">
        <f t="shared" si="2"/>
        <v>3</v>
      </c>
      <c r="G57" s="3">
        <f t="shared" si="3"/>
        <v>4</v>
      </c>
    </row>
    <row r="58" spans="2:8" ht="36.75" customHeight="1" thickTop="1" thickBot="1">
      <c r="B58" s="491">
        <f t="shared" si="4"/>
        <v>1</v>
      </c>
      <c r="C58" s="491" t="s">
        <v>296</v>
      </c>
      <c r="D58" s="3">
        <f t="shared" si="2"/>
        <v>1</v>
      </c>
      <c r="E58" s="3">
        <f t="shared" si="2"/>
        <v>0</v>
      </c>
      <c r="F58" s="3">
        <f t="shared" si="2"/>
        <v>3</v>
      </c>
      <c r="G58" s="3">
        <f t="shared" si="3"/>
        <v>4</v>
      </c>
    </row>
    <row r="59" spans="2:8" ht="36.75" customHeight="1" thickTop="1" thickBot="1">
      <c r="B59" s="490">
        <f t="shared" si="4"/>
        <v>1</v>
      </c>
      <c r="C59" s="490" t="s">
        <v>290</v>
      </c>
      <c r="D59" s="3">
        <f t="shared" si="2"/>
        <v>1</v>
      </c>
      <c r="E59" s="3">
        <f t="shared" si="2"/>
        <v>1</v>
      </c>
      <c r="F59" s="3">
        <f t="shared" si="2"/>
        <v>1</v>
      </c>
      <c r="G59" s="3">
        <f t="shared" si="3"/>
        <v>3</v>
      </c>
    </row>
    <row r="60" spans="2:8" ht="36.75" customHeight="1" thickTop="1" thickBot="1">
      <c r="B60" s="490">
        <f t="shared" si="4"/>
        <v>2</v>
      </c>
      <c r="C60" s="490" t="s">
        <v>292</v>
      </c>
      <c r="D60" s="3">
        <f t="shared" si="2"/>
        <v>2</v>
      </c>
      <c r="E60" s="3">
        <f t="shared" si="2"/>
        <v>0</v>
      </c>
      <c r="F60" s="3">
        <f t="shared" si="2"/>
        <v>1</v>
      </c>
      <c r="G60" s="3">
        <f t="shared" si="3"/>
        <v>3</v>
      </c>
    </row>
    <row r="61" spans="2:8" ht="36.75" customHeight="1" thickTop="1" thickBot="1">
      <c r="B61" s="490">
        <f t="shared" si="4"/>
        <v>1</v>
      </c>
      <c r="C61" s="490" t="s">
        <v>298</v>
      </c>
      <c r="D61" s="3">
        <f t="shared" si="2"/>
        <v>1</v>
      </c>
      <c r="E61" s="3">
        <f t="shared" si="2"/>
        <v>1</v>
      </c>
      <c r="F61" s="3">
        <f t="shared" si="2"/>
        <v>1</v>
      </c>
      <c r="G61" s="3">
        <f t="shared" si="3"/>
        <v>3</v>
      </c>
    </row>
    <row r="62" spans="2:8" ht="36.75" customHeight="1" thickTop="1" thickBot="1">
      <c r="B62" s="490">
        <f t="shared" si="4"/>
        <v>1</v>
      </c>
      <c r="C62" s="490" t="s">
        <v>297</v>
      </c>
      <c r="D62" s="3">
        <f t="shared" si="2"/>
        <v>1</v>
      </c>
      <c r="E62" s="3">
        <f t="shared" si="2"/>
        <v>0</v>
      </c>
      <c r="F62" s="3">
        <f t="shared" si="2"/>
        <v>0</v>
      </c>
      <c r="G62" s="3">
        <f t="shared" si="3"/>
        <v>1</v>
      </c>
    </row>
    <row r="63" spans="2:8" ht="36.75" customHeight="1" thickTop="1" thickBot="1">
      <c r="B63" s="490">
        <f t="shared" si="4"/>
        <v>0</v>
      </c>
      <c r="C63" s="490"/>
      <c r="D63" s="3">
        <f t="shared" si="2"/>
        <v>0</v>
      </c>
      <c r="E63" s="3">
        <f t="shared" si="2"/>
        <v>0</v>
      </c>
      <c r="F63" s="3">
        <f t="shared" si="2"/>
        <v>0</v>
      </c>
      <c r="G63" s="3">
        <f t="shared" si="3"/>
        <v>0</v>
      </c>
    </row>
    <row r="64" spans="2:8" ht="36.75" customHeight="1" thickTop="1" thickBot="1">
      <c r="B64" s="490">
        <f t="shared" si="4"/>
        <v>0</v>
      </c>
      <c r="C64" s="490"/>
      <c r="D64" s="3">
        <f t="shared" si="2"/>
        <v>0</v>
      </c>
      <c r="E64" s="3">
        <f t="shared" si="2"/>
        <v>0</v>
      </c>
      <c r="F64" s="3">
        <f t="shared" si="2"/>
        <v>0</v>
      </c>
      <c r="G64" s="3">
        <f t="shared" si="3"/>
        <v>0</v>
      </c>
    </row>
    <row r="65" spans="2:7" ht="36.75" customHeight="1" thickTop="1" thickBot="1">
      <c r="B65" s="491">
        <f t="shared" si="4"/>
        <v>0</v>
      </c>
      <c r="C65" s="491"/>
      <c r="D65" s="3">
        <f t="shared" si="2"/>
        <v>0</v>
      </c>
      <c r="E65" s="3">
        <f t="shared" si="2"/>
        <v>0</v>
      </c>
      <c r="F65" s="3">
        <f t="shared" si="2"/>
        <v>0</v>
      </c>
      <c r="G65" s="3">
        <f t="shared" si="3"/>
        <v>0</v>
      </c>
    </row>
    <row r="66" spans="2:7" ht="36.75" customHeight="1" thickTop="1" thickBot="1">
      <c r="B66" s="490">
        <f t="shared" si="4"/>
        <v>0</v>
      </c>
      <c r="C66" s="490"/>
      <c r="D66" s="3">
        <f t="shared" si="2"/>
        <v>0</v>
      </c>
      <c r="E66" s="3">
        <f t="shared" si="2"/>
        <v>0</v>
      </c>
      <c r="F66" s="3">
        <f t="shared" si="2"/>
        <v>0</v>
      </c>
      <c r="G66" s="3">
        <f t="shared" si="3"/>
        <v>0</v>
      </c>
    </row>
    <row r="67" spans="2:7" ht="36.75" customHeight="1" thickTop="1" thickBot="1">
      <c r="B67" s="490">
        <f t="shared" si="4"/>
        <v>0</v>
      </c>
      <c r="C67" s="490"/>
      <c r="D67" s="3">
        <f t="shared" si="2"/>
        <v>0</v>
      </c>
      <c r="E67" s="3">
        <f t="shared" si="2"/>
        <v>0</v>
      </c>
      <c r="F67" s="3">
        <f t="shared" si="2"/>
        <v>0</v>
      </c>
      <c r="G67" s="3">
        <f t="shared" si="3"/>
        <v>0</v>
      </c>
    </row>
    <row r="68" spans="2:7" ht="36.75" customHeight="1" thickTop="1" thickBot="1">
      <c r="B68" s="490">
        <f t="shared" si="4"/>
        <v>0</v>
      </c>
      <c r="C68" s="490"/>
      <c r="D68" s="3">
        <f t="shared" si="2"/>
        <v>0</v>
      </c>
      <c r="E68" s="3">
        <f t="shared" si="2"/>
        <v>0</v>
      </c>
      <c r="F68" s="3">
        <f t="shared" si="2"/>
        <v>0</v>
      </c>
      <c r="G68" s="3">
        <f t="shared" si="3"/>
        <v>0</v>
      </c>
    </row>
    <row r="69" spans="2:7" ht="16.5" thickTop="1">
      <c r="C69" s="490"/>
    </row>
  </sheetData>
  <autoFilter ref="A2:AW57"/>
  <mergeCells count="9">
    <mergeCell ref="K36:O36"/>
    <mergeCell ref="P36:T36"/>
    <mergeCell ref="K32:O32"/>
    <mergeCell ref="P28:T28"/>
    <mergeCell ref="K31:O31"/>
    <mergeCell ref="D1:F1"/>
    <mergeCell ref="K28:O28"/>
    <mergeCell ref="K29:O29"/>
    <mergeCell ref="K30:O30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"/>
  <sheetViews>
    <sheetView zoomScale="80" zoomScaleNormal="80" workbookViewId="0">
      <selection activeCell="I20" sqref="I20"/>
    </sheetView>
  </sheetViews>
  <sheetFormatPr defaultRowHeight="12.75" outlineLevelRow="1" outlineLevelCol="1"/>
  <cols>
    <col min="1" max="1" width="11" customWidth="1"/>
    <col min="2" max="2" width="30.28515625" customWidth="1" outlineLevel="1"/>
    <col min="3" max="3" width="9.140625" customWidth="1" outlineLevel="1"/>
  </cols>
  <sheetData>
    <row r="1" spans="1:12" ht="105.75" thickBot="1">
      <c r="A1" s="30" t="s">
        <v>230</v>
      </c>
      <c r="B1" s="41" t="s">
        <v>224</v>
      </c>
      <c r="C1" s="34" t="s">
        <v>17</v>
      </c>
      <c r="D1" s="36" t="s">
        <v>5</v>
      </c>
      <c r="E1" s="1" t="s">
        <v>126</v>
      </c>
      <c r="F1" s="35" t="s">
        <v>113</v>
      </c>
      <c r="G1" s="43" t="s">
        <v>102</v>
      </c>
      <c r="H1" s="44" t="s">
        <v>103</v>
      </c>
      <c r="I1" s="44" t="s">
        <v>104</v>
      </c>
      <c r="J1" s="44" t="s">
        <v>105</v>
      </c>
      <c r="K1" s="45" t="s">
        <v>106</v>
      </c>
      <c r="L1" s="46" t="s">
        <v>2</v>
      </c>
    </row>
    <row r="2" spans="1:12" ht="39" thickTop="1" thickBot="1">
      <c r="A2" s="374" t="s">
        <v>238</v>
      </c>
      <c r="B2" s="58" t="s">
        <v>85</v>
      </c>
      <c r="C2" s="212">
        <v>69</v>
      </c>
      <c r="D2" s="213">
        <v>35</v>
      </c>
      <c r="E2" s="214">
        <v>34</v>
      </c>
      <c r="F2" s="215">
        <v>26</v>
      </c>
      <c r="G2" s="61">
        <v>4.8500000000000005</v>
      </c>
      <c r="H2" s="62">
        <v>7.2200000000000006</v>
      </c>
      <c r="I2" s="62">
        <v>3.5649999999999999</v>
      </c>
      <c r="J2" s="62">
        <v>4.6500000000000004</v>
      </c>
      <c r="K2" s="63">
        <v>10.120000000000001</v>
      </c>
      <c r="L2" s="241">
        <v>30.405000000000001</v>
      </c>
    </row>
    <row r="3" spans="1:12" ht="39" outlineLevel="1" thickTop="1" thickBot="1">
      <c r="A3" s="374" t="s">
        <v>238</v>
      </c>
      <c r="B3" s="38" t="s">
        <v>70</v>
      </c>
      <c r="C3" s="222">
        <v>53</v>
      </c>
      <c r="D3" s="223">
        <v>32</v>
      </c>
      <c r="E3" s="224">
        <v>21</v>
      </c>
      <c r="F3" s="225">
        <v>72</v>
      </c>
      <c r="G3" s="227">
        <v>4.25</v>
      </c>
      <c r="H3" s="228">
        <v>5.5649999999999995</v>
      </c>
      <c r="I3" s="228">
        <v>6.5</v>
      </c>
      <c r="J3" s="228">
        <v>5.3000000000000007</v>
      </c>
      <c r="K3" s="229">
        <v>10.45</v>
      </c>
      <c r="L3" s="230">
        <v>32.064999999999998</v>
      </c>
    </row>
    <row r="4" spans="1:12" ht="20.25" outlineLevel="1" thickTop="1" thickBot="1">
      <c r="A4" s="374" t="s">
        <v>238</v>
      </c>
      <c r="B4" s="39" t="s">
        <v>71</v>
      </c>
      <c r="C4" s="231">
        <v>122</v>
      </c>
      <c r="D4" s="232">
        <v>67</v>
      </c>
      <c r="E4" s="233">
        <v>55</v>
      </c>
      <c r="F4" s="234">
        <v>98</v>
      </c>
      <c r="G4" s="235">
        <v>9.1000000000000014</v>
      </c>
      <c r="H4" s="236">
        <v>12.785</v>
      </c>
      <c r="I4" s="236">
        <v>10.065</v>
      </c>
      <c r="J4" s="236">
        <v>9.9500000000000011</v>
      </c>
      <c r="K4" s="237">
        <v>20.57</v>
      </c>
      <c r="L4" s="238">
        <v>62.47</v>
      </c>
    </row>
    <row r="5" spans="1:12" ht="106.5" outlineLevel="1" thickTop="1" thickBot="1">
      <c r="A5" s="30" t="s">
        <v>230</v>
      </c>
      <c r="B5" s="41" t="s">
        <v>224</v>
      </c>
      <c r="C5" s="34" t="s">
        <v>17</v>
      </c>
      <c r="D5" s="36" t="s">
        <v>5</v>
      </c>
      <c r="E5" s="1" t="s">
        <v>126</v>
      </c>
      <c r="F5" s="35" t="s">
        <v>113</v>
      </c>
      <c r="G5" s="43" t="s">
        <v>102</v>
      </c>
      <c r="H5" s="44" t="s">
        <v>103</v>
      </c>
      <c r="I5" s="44" t="s">
        <v>104</v>
      </c>
      <c r="J5" s="44" t="s">
        <v>105</v>
      </c>
      <c r="K5" s="45" t="s">
        <v>106</v>
      </c>
      <c r="L5" s="46" t="s">
        <v>2</v>
      </c>
    </row>
    <row r="6" spans="1:12" ht="39" thickTop="1" thickBot="1">
      <c r="A6" s="374" t="s">
        <v>239</v>
      </c>
      <c r="B6" s="297" t="s">
        <v>85</v>
      </c>
      <c r="C6" s="212">
        <v>67</v>
      </c>
      <c r="D6" s="213">
        <v>36</v>
      </c>
      <c r="E6" s="214">
        <v>31</v>
      </c>
      <c r="F6" s="215">
        <v>25</v>
      </c>
      <c r="G6" s="298">
        <v>4.3400000000000007</v>
      </c>
      <c r="H6" s="299">
        <v>6.6000000000000005</v>
      </c>
      <c r="I6" s="299">
        <v>4.4649999999999999</v>
      </c>
      <c r="J6" s="299">
        <v>5.1000000000000005</v>
      </c>
      <c r="K6" s="300">
        <v>8.4499999999999993</v>
      </c>
      <c r="L6" s="241">
        <v>28.954999999999998</v>
      </c>
    </row>
    <row r="7" spans="1:12" ht="39" outlineLevel="1" thickTop="1" thickBot="1">
      <c r="A7" s="374" t="s">
        <v>239</v>
      </c>
      <c r="B7" s="38" t="s">
        <v>70</v>
      </c>
      <c r="C7" s="222">
        <v>59</v>
      </c>
      <c r="D7" s="223">
        <v>35</v>
      </c>
      <c r="E7" s="224">
        <v>24</v>
      </c>
      <c r="F7" s="225">
        <v>67</v>
      </c>
      <c r="G7" s="227">
        <v>3.97</v>
      </c>
      <c r="H7" s="228">
        <v>4.7649999999999997</v>
      </c>
      <c r="I7" s="228">
        <v>6.8250000000000002</v>
      </c>
      <c r="J7" s="228">
        <v>5.2500000000000009</v>
      </c>
      <c r="K7" s="229">
        <v>10.475000000000001</v>
      </c>
      <c r="L7" s="230">
        <v>31.285</v>
      </c>
    </row>
    <row r="8" spans="1:12" ht="20.25" outlineLevel="1" thickTop="1" thickBot="1">
      <c r="A8" s="374" t="s">
        <v>239</v>
      </c>
      <c r="B8" s="39" t="s">
        <v>71</v>
      </c>
      <c r="C8" s="231">
        <v>126</v>
      </c>
      <c r="D8" s="232">
        <v>71</v>
      </c>
      <c r="E8" s="233">
        <v>55</v>
      </c>
      <c r="F8" s="234">
        <v>92</v>
      </c>
      <c r="G8" s="235">
        <v>8.31</v>
      </c>
      <c r="H8" s="236">
        <v>11.365</v>
      </c>
      <c r="I8" s="236">
        <v>11.29</v>
      </c>
      <c r="J8" s="236">
        <v>10.350000000000001</v>
      </c>
      <c r="K8" s="237">
        <v>18.925000000000001</v>
      </c>
      <c r="L8" s="238">
        <v>60.239999999999995</v>
      </c>
    </row>
    <row r="9" spans="1:12" ht="106.5" outlineLevel="1" thickTop="1" thickBot="1">
      <c r="A9" s="30" t="s">
        <v>230</v>
      </c>
      <c r="B9" s="41" t="s">
        <v>224</v>
      </c>
      <c r="C9" s="34" t="s">
        <v>17</v>
      </c>
      <c r="D9" s="36" t="s">
        <v>5</v>
      </c>
      <c r="E9" s="301" t="s">
        <v>222</v>
      </c>
      <c r="F9" s="35" t="s">
        <v>113</v>
      </c>
      <c r="G9" s="43" t="s">
        <v>102</v>
      </c>
      <c r="H9" s="44" t="s">
        <v>103</v>
      </c>
      <c r="I9" s="44" t="s">
        <v>104</v>
      </c>
      <c r="J9" s="44" t="s">
        <v>105</v>
      </c>
      <c r="K9" s="45" t="s">
        <v>106</v>
      </c>
      <c r="L9" s="46" t="s">
        <v>2</v>
      </c>
    </row>
    <row r="10" spans="1:12" ht="39" thickTop="1" thickBot="1">
      <c r="A10" s="374" t="s">
        <v>240</v>
      </c>
      <c r="B10" s="302" t="s">
        <v>85</v>
      </c>
      <c r="C10" s="303">
        <v>69</v>
      </c>
      <c r="D10" s="304">
        <v>35</v>
      </c>
      <c r="E10" s="305">
        <v>34</v>
      </c>
      <c r="F10" s="306">
        <v>28</v>
      </c>
      <c r="G10" s="298">
        <v>4.68</v>
      </c>
      <c r="H10" s="299">
        <v>6.4700000000000006</v>
      </c>
      <c r="I10" s="299">
        <v>4.0649999999999995</v>
      </c>
      <c r="J10" s="299">
        <v>4.5750000000000002</v>
      </c>
      <c r="K10" s="300">
        <v>8.1449999999999996</v>
      </c>
      <c r="L10" s="307">
        <v>27.934999999999995</v>
      </c>
    </row>
    <row r="11" spans="1:12" ht="39" outlineLevel="1" thickTop="1" thickBot="1">
      <c r="A11" s="374" t="s">
        <v>240</v>
      </c>
      <c r="B11" s="38" t="s">
        <v>70</v>
      </c>
      <c r="C11" s="308">
        <v>58</v>
      </c>
      <c r="D11" s="309">
        <v>35</v>
      </c>
      <c r="E11" s="310">
        <v>23</v>
      </c>
      <c r="F11" s="311">
        <v>52</v>
      </c>
      <c r="G11" s="312">
        <v>3.7500000000000004</v>
      </c>
      <c r="H11" s="313">
        <v>3.774999999999999</v>
      </c>
      <c r="I11" s="313">
        <v>6.8500000000000005</v>
      </c>
      <c r="J11" s="313">
        <v>4.7</v>
      </c>
      <c r="K11" s="314">
        <v>7.95</v>
      </c>
      <c r="L11" s="315">
        <v>27.024999999999999</v>
      </c>
    </row>
    <row r="12" spans="1:12" ht="20.25" outlineLevel="1" thickTop="1" thickBot="1">
      <c r="A12" s="374" t="s">
        <v>240</v>
      </c>
      <c r="B12" s="39" t="s">
        <v>71</v>
      </c>
      <c r="C12" s="316">
        <v>127</v>
      </c>
      <c r="D12" s="317">
        <v>70</v>
      </c>
      <c r="E12" s="318">
        <v>57</v>
      </c>
      <c r="F12" s="319">
        <v>80</v>
      </c>
      <c r="G12" s="320">
        <v>8.43</v>
      </c>
      <c r="H12" s="321">
        <v>10.244999999999999</v>
      </c>
      <c r="I12" s="321">
        <v>10.914999999999999</v>
      </c>
      <c r="J12" s="321">
        <v>9.2750000000000004</v>
      </c>
      <c r="K12" s="322">
        <v>16.094999999999999</v>
      </c>
      <c r="L12" s="323">
        <v>54.959999999999994</v>
      </c>
    </row>
    <row r="13" spans="1:12" ht="106.5" outlineLevel="1" thickTop="1" thickBot="1">
      <c r="A13" s="30" t="s">
        <v>230</v>
      </c>
      <c r="B13" s="41" t="s">
        <v>224</v>
      </c>
      <c r="C13" s="34" t="s">
        <v>17</v>
      </c>
      <c r="D13" s="36" t="s">
        <v>5</v>
      </c>
      <c r="E13" s="301" t="s">
        <v>223</v>
      </c>
      <c r="F13" s="35" t="s">
        <v>113</v>
      </c>
      <c r="G13" s="324" t="s">
        <v>102</v>
      </c>
      <c r="H13" s="325" t="s">
        <v>103</v>
      </c>
      <c r="I13" s="325" t="s">
        <v>104</v>
      </c>
      <c r="J13" s="325" t="s">
        <v>105</v>
      </c>
      <c r="K13" s="326" t="s">
        <v>106</v>
      </c>
      <c r="L13" s="327" t="s">
        <v>2</v>
      </c>
    </row>
    <row r="14" spans="1:12" ht="39" thickTop="1" thickBot="1">
      <c r="A14" s="374" t="s">
        <v>241</v>
      </c>
      <c r="B14" s="328" t="s">
        <v>85</v>
      </c>
      <c r="C14" s="212">
        <v>68</v>
      </c>
      <c r="D14" s="213">
        <v>32</v>
      </c>
      <c r="E14" s="214">
        <v>36</v>
      </c>
      <c r="F14" s="215">
        <v>29</v>
      </c>
      <c r="G14" s="244">
        <v>4.4329999999999998</v>
      </c>
      <c r="H14" s="245">
        <v>7.0159500000000001</v>
      </c>
      <c r="I14" s="245">
        <v>3.7149999999999999</v>
      </c>
      <c r="J14" s="245">
        <v>3.4750000000000005</v>
      </c>
      <c r="K14" s="246">
        <v>8.58</v>
      </c>
      <c r="L14" s="241">
        <v>27.21895</v>
      </c>
    </row>
    <row r="15" spans="1:12" ht="39" outlineLevel="1" thickTop="1" thickBot="1">
      <c r="A15" s="374" t="s">
        <v>241</v>
      </c>
      <c r="B15" s="329" t="s">
        <v>70</v>
      </c>
      <c r="C15" s="222">
        <v>59</v>
      </c>
      <c r="D15" s="223">
        <v>34</v>
      </c>
      <c r="E15" s="224">
        <v>25</v>
      </c>
      <c r="F15" s="225">
        <v>64</v>
      </c>
      <c r="G15" s="227">
        <v>3.7500000000000004</v>
      </c>
      <c r="H15" s="228">
        <v>3.9249999999999985</v>
      </c>
      <c r="I15" s="228">
        <v>7.5500000000000007</v>
      </c>
      <c r="J15" s="228">
        <v>4.3</v>
      </c>
      <c r="K15" s="229">
        <v>8.8000000000000007</v>
      </c>
      <c r="L15" s="230">
        <v>28.324999999999999</v>
      </c>
    </row>
    <row r="16" spans="1:12" ht="20.25" outlineLevel="1" thickTop="1" thickBot="1">
      <c r="A16" s="374" t="s">
        <v>241</v>
      </c>
      <c r="B16" s="330" t="s">
        <v>71</v>
      </c>
      <c r="C16" s="231">
        <v>127</v>
      </c>
      <c r="D16" s="232">
        <v>66</v>
      </c>
      <c r="E16" s="233">
        <v>61</v>
      </c>
      <c r="F16" s="234">
        <v>93</v>
      </c>
      <c r="G16" s="235">
        <v>8.1829999999999998</v>
      </c>
      <c r="H16" s="236">
        <v>10.940949999999999</v>
      </c>
      <c r="I16" s="236">
        <v>11.265000000000001</v>
      </c>
      <c r="J16" s="236">
        <v>7.7750000000000004</v>
      </c>
      <c r="K16" s="237">
        <v>17.380000000000003</v>
      </c>
      <c r="L16" s="238">
        <v>55.543949999999995</v>
      </c>
    </row>
    <row r="17" ht="13.5" thickTop="1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15"/>
  <sheetViews>
    <sheetView zoomScale="55" zoomScaleNormal="55" workbookViewId="0">
      <selection activeCell="B9" sqref="B9"/>
    </sheetView>
  </sheetViews>
  <sheetFormatPr defaultRowHeight="12.75"/>
  <cols>
    <col min="1" max="1" width="13.5703125" customWidth="1"/>
    <col min="2" max="2" width="30.7109375" bestFit="1" customWidth="1"/>
    <col min="3" max="3" width="14.28515625" customWidth="1"/>
    <col min="4" max="4" width="26.7109375" bestFit="1" customWidth="1"/>
    <col min="5" max="5" width="20.42578125" customWidth="1"/>
    <col min="6" max="6" width="26.7109375" bestFit="1" customWidth="1"/>
    <col min="7" max="7" width="26.7109375" customWidth="1"/>
    <col min="8" max="8" width="10.5703125" bestFit="1" customWidth="1"/>
  </cols>
  <sheetData>
    <row r="3" spans="1:5">
      <c r="A3" s="331"/>
      <c r="B3" s="332"/>
      <c r="C3" s="335" t="s">
        <v>226</v>
      </c>
      <c r="D3" s="332"/>
      <c r="E3" s="333"/>
    </row>
    <row r="4" spans="1:5">
      <c r="A4" s="335" t="s">
        <v>230</v>
      </c>
      <c r="B4" s="335" t="s">
        <v>224</v>
      </c>
      <c r="C4" s="331" t="s">
        <v>227</v>
      </c>
      <c r="D4" s="349" t="s">
        <v>228</v>
      </c>
      <c r="E4" s="348" t="s">
        <v>229</v>
      </c>
    </row>
    <row r="5" spans="1:5">
      <c r="A5" s="344" t="s">
        <v>241</v>
      </c>
      <c r="B5" s="331" t="s">
        <v>85</v>
      </c>
      <c r="C5" s="336">
        <v>32</v>
      </c>
      <c r="D5" s="337">
        <v>36</v>
      </c>
      <c r="E5" s="345">
        <v>29</v>
      </c>
    </row>
    <row r="6" spans="1:5">
      <c r="A6" s="373"/>
      <c r="B6" s="372" t="s">
        <v>70</v>
      </c>
      <c r="C6" s="338">
        <v>34</v>
      </c>
      <c r="D6" s="339">
        <v>25</v>
      </c>
      <c r="E6" s="346">
        <v>64</v>
      </c>
    </row>
    <row r="7" spans="1:5">
      <c r="A7" s="344" t="s">
        <v>240</v>
      </c>
      <c r="B7" s="331" t="s">
        <v>85</v>
      </c>
      <c r="C7" s="336">
        <v>35</v>
      </c>
      <c r="D7" s="337">
        <v>34</v>
      </c>
      <c r="E7" s="345">
        <v>28</v>
      </c>
    </row>
    <row r="8" spans="1:5">
      <c r="A8" s="373"/>
      <c r="B8" s="372" t="s">
        <v>70</v>
      </c>
      <c r="C8" s="338">
        <v>35</v>
      </c>
      <c r="D8" s="339">
        <v>23</v>
      </c>
      <c r="E8" s="346">
        <v>52</v>
      </c>
    </row>
    <row r="9" spans="1:5">
      <c r="A9" s="344" t="s">
        <v>239</v>
      </c>
      <c r="B9" s="331" t="s">
        <v>85</v>
      </c>
      <c r="C9" s="336">
        <v>36</v>
      </c>
      <c r="D9" s="337">
        <v>31</v>
      </c>
      <c r="E9" s="345">
        <v>25</v>
      </c>
    </row>
    <row r="10" spans="1:5">
      <c r="A10" s="373"/>
      <c r="B10" s="372" t="s">
        <v>70</v>
      </c>
      <c r="C10" s="338">
        <v>35</v>
      </c>
      <c r="D10" s="339">
        <v>24</v>
      </c>
      <c r="E10" s="346">
        <v>67</v>
      </c>
    </row>
    <row r="11" spans="1:5">
      <c r="A11" s="344" t="s">
        <v>238</v>
      </c>
      <c r="B11" s="331" t="s">
        <v>85</v>
      </c>
      <c r="C11" s="336">
        <v>35</v>
      </c>
      <c r="D11" s="337">
        <v>34</v>
      </c>
      <c r="E11" s="345">
        <v>26</v>
      </c>
    </row>
    <row r="12" spans="1:5">
      <c r="A12" s="373"/>
      <c r="B12" s="372" t="s">
        <v>70</v>
      </c>
      <c r="C12" s="338">
        <v>32</v>
      </c>
      <c r="D12" s="339">
        <v>21</v>
      </c>
      <c r="E12" s="346">
        <v>72</v>
      </c>
    </row>
    <row r="13" spans="1:5">
      <c r="A13" s="331"/>
      <c r="B13" s="331" t="s">
        <v>231</v>
      </c>
      <c r="C13" s="336">
        <v>138</v>
      </c>
      <c r="D13" s="337">
        <v>135</v>
      </c>
      <c r="E13" s="345">
        <v>108</v>
      </c>
    </row>
    <row r="14" spans="1:5">
      <c r="A14" s="334"/>
      <c r="B14" s="372" t="s">
        <v>232</v>
      </c>
      <c r="C14" s="338">
        <v>136</v>
      </c>
      <c r="D14" s="339">
        <v>93</v>
      </c>
      <c r="E14" s="346">
        <v>255</v>
      </c>
    </row>
    <row r="15" spans="1:5">
      <c r="A15" s="340" t="s">
        <v>225</v>
      </c>
      <c r="B15" s="341"/>
      <c r="C15" s="342">
        <v>274</v>
      </c>
      <c r="D15" s="343">
        <v>228</v>
      </c>
      <c r="E15" s="347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RowHeight="12.75" outlineLevelRow="1" outlineLevelCol="1"/>
  <cols>
    <col min="1" max="1" width="10.28515625" style="68" customWidth="1" outlineLevel="1"/>
    <col min="2" max="2" width="11.7109375" style="68" customWidth="1" outlineLevel="1"/>
    <col min="3" max="3" width="47.85546875" style="68" customWidth="1"/>
    <col min="4" max="4" width="5.5703125" style="68" customWidth="1" outlineLevel="1"/>
    <col min="5" max="5" width="5.85546875" style="179" customWidth="1"/>
    <col min="6" max="8" width="5.140625" style="179" customWidth="1"/>
    <col min="9" max="9" width="0.7109375" style="179" customWidth="1"/>
    <col min="10" max="10" width="12" style="68" customWidth="1"/>
    <col min="11" max="11" width="11.5703125" style="68" customWidth="1"/>
    <col min="12" max="12" width="11.7109375" style="68" customWidth="1"/>
    <col min="13" max="13" width="10" style="68" customWidth="1"/>
    <col min="14" max="14" width="13.7109375" style="68" customWidth="1"/>
    <col min="15" max="15" width="10" style="68" customWidth="1"/>
    <col min="16" max="16" width="0.85546875" style="68" customWidth="1"/>
    <col min="17" max="17" width="1.28515625" style="68" hidden="1" customWidth="1"/>
    <col min="18" max="18" width="9.85546875" style="68" customWidth="1" outlineLevel="1"/>
    <col min="19" max="19" width="17" style="68" bestFit="1" customWidth="1"/>
    <col min="20" max="16384" width="9.140625" style="68"/>
  </cols>
  <sheetData>
    <row r="1" spans="1:18" ht="22.5" customHeight="1" thickBot="1">
      <c r="B1" s="69"/>
      <c r="C1" s="70" t="s">
        <v>122</v>
      </c>
      <c r="D1" s="69"/>
      <c r="E1" s="533" t="s">
        <v>114</v>
      </c>
      <c r="F1" s="534"/>
      <c r="G1" s="534"/>
      <c r="H1" s="535"/>
      <c r="I1" s="71"/>
      <c r="J1" s="536" t="s">
        <v>127</v>
      </c>
      <c r="K1" s="536"/>
      <c r="L1" s="536"/>
      <c r="M1" s="536"/>
      <c r="N1" s="536"/>
      <c r="O1" s="536"/>
      <c r="P1" s="72"/>
      <c r="Q1" s="73" t="s">
        <v>72</v>
      </c>
      <c r="R1" s="74"/>
    </row>
    <row r="2" spans="1:18" ht="105.75" customHeight="1" collapsed="1" thickBot="1">
      <c r="A2" s="75" t="s">
        <v>125</v>
      </c>
      <c r="B2" s="76" t="s">
        <v>21</v>
      </c>
      <c r="C2" s="77" t="s">
        <v>111</v>
      </c>
      <c r="D2" s="76" t="s">
        <v>34</v>
      </c>
      <c r="E2" s="78" t="s">
        <v>17</v>
      </c>
      <c r="F2" s="79" t="s">
        <v>5</v>
      </c>
      <c r="G2" s="80" t="s">
        <v>126</v>
      </c>
      <c r="H2" s="81" t="s">
        <v>113</v>
      </c>
      <c r="I2" s="82"/>
      <c r="J2" s="83" t="s">
        <v>102</v>
      </c>
      <c r="K2" s="84" t="s">
        <v>103</v>
      </c>
      <c r="L2" s="84" t="s">
        <v>104</v>
      </c>
      <c r="M2" s="84" t="s">
        <v>105</v>
      </c>
      <c r="N2" s="85" t="s">
        <v>106</v>
      </c>
      <c r="O2" s="86" t="s">
        <v>2</v>
      </c>
      <c r="P2" s="87"/>
      <c r="Q2" s="88"/>
      <c r="R2" s="89" t="s">
        <v>123</v>
      </c>
    </row>
    <row r="3" spans="1:18" ht="22.5" customHeight="1" outlineLevel="1" thickTop="1" thickBot="1">
      <c r="A3" s="90">
        <v>57872</v>
      </c>
      <c r="B3" s="91" t="s">
        <v>22</v>
      </c>
      <c r="C3" s="92" t="s">
        <v>73</v>
      </c>
      <c r="D3" s="93" t="s">
        <v>35</v>
      </c>
      <c r="E3" s="94">
        <f t="shared" ref="E3:E17" si="0">F3+G3</f>
        <v>3</v>
      </c>
      <c r="F3" s="95">
        <v>2</v>
      </c>
      <c r="G3" s="96">
        <v>1</v>
      </c>
      <c r="H3" s="97">
        <v>2</v>
      </c>
      <c r="I3" s="98"/>
      <c r="J3" s="99">
        <v>0.75</v>
      </c>
      <c r="K3" s="100">
        <v>0.21</v>
      </c>
      <c r="L3" s="101"/>
      <c r="M3" s="101"/>
      <c r="N3" s="102">
        <v>0.75</v>
      </c>
      <c r="O3" s="103">
        <f t="shared" ref="O3:O11" si="1">SUM(J3:N3)</f>
        <v>1.71</v>
      </c>
      <c r="P3" s="87"/>
      <c r="Q3" s="88"/>
      <c r="R3" s="92" t="s">
        <v>110</v>
      </c>
    </row>
    <row r="4" spans="1:18" ht="22.5" customHeight="1" outlineLevel="1" thickTop="1" thickBot="1">
      <c r="A4" s="90">
        <v>57674</v>
      </c>
      <c r="B4" s="91" t="s">
        <v>22</v>
      </c>
      <c r="C4" s="92" t="s">
        <v>74</v>
      </c>
      <c r="D4" s="93" t="s">
        <v>36</v>
      </c>
      <c r="E4" s="94">
        <f t="shared" si="0"/>
        <v>1</v>
      </c>
      <c r="F4" s="95">
        <v>1</v>
      </c>
      <c r="G4" s="96">
        <v>0</v>
      </c>
      <c r="H4" s="97">
        <v>0</v>
      </c>
      <c r="I4" s="98"/>
      <c r="J4" s="99"/>
      <c r="K4" s="101">
        <v>0.02</v>
      </c>
      <c r="L4" s="101"/>
      <c r="M4" s="101"/>
      <c r="N4" s="104">
        <v>0.3</v>
      </c>
      <c r="O4" s="105">
        <f t="shared" si="1"/>
        <v>0.32</v>
      </c>
      <c r="P4" s="87"/>
      <c r="Q4" s="88"/>
      <c r="R4" s="92" t="s">
        <v>110</v>
      </c>
    </row>
    <row r="5" spans="1:18" ht="22.5" customHeight="1" outlineLevel="1" thickTop="1" thickBot="1">
      <c r="A5" s="90">
        <v>57683</v>
      </c>
      <c r="B5" s="91" t="s">
        <v>22</v>
      </c>
      <c r="C5" s="92" t="s">
        <v>75</v>
      </c>
      <c r="D5" s="93" t="s">
        <v>37</v>
      </c>
      <c r="E5" s="94">
        <f t="shared" si="0"/>
        <v>1</v>
      </c>
      <c r="F5" s="95">
        <v>1</v>
      </c>
      <c r="G5" s="96">
        <v>0</v>
      </c>
      <c r="H5" s="97">
        <v>0</v>
      </c>
      <c r="I5" s="98"/>
      <c r="J5" s="99"/>
      <c r="K5" s="101">
        <v>1.4999999999999999E-2</v>
      </c>
      <c r="L5" s="101"/>
      <c r="M5" s="101"/>
      <c r="N5" s="104"/>
      <c r="O5" s="105">
        <f t="shared" si="1"/>
        <v>1.4999999999999999E-2</v>
      </c>
      <c r="P5" s="87"/>
      <c r="Q5" s="88"/>
      <c r="R5" s="92" t="s">
        <v>110</v>
      </c>
    </row>
    <row r="6" spans="1:18" ht="22.5" customHeight="1" outlineLevel="1" thickTop="1" thickBot="1">
      <c r="A6" s="90">
        <v>57688</v>
      </c>
      <c r="B6" s="91" t="s">
        <v>22</v>
      </c>
      <c r="C6" s="92" t="s">
        <v>76</v>
      </c>
      <c r="D6" s="93" t="s">
        <v>38</v>
      </c>
      <c r="E6" s="94">
        <f t="shared" si="0"/>
        <v>2</v>
      </c>
      <c r="F6" s="95">
        <v>1</v>
      </c>
      <c r="G6" s="96">
        <v>1</v>
      </c>
      <c r="H6" s="97">
        <v>1</v>
      </c>
      <c r="I6" s="98"/>
      <c r="J6" s="99">
        <v>0.25</v>
      </c>
      <c r="K6" s="101">
        <v>0.23</v>
      </c>
      <c r="L6" s="101">
        <v>0.2</v>
      </c>
      <c r="M6" s="100">
        <v>0.25</v>
      </c>
      <c r="N6" s="104"/>
      <c r="O6" s="103">
        <f t="shared" si="1"/>
        <v>0.92999999999999994</v>
      </c>
      <c r="P6" s="87"/>
      <c r="Q6" s="88"/>
      <c r="R6" s="92"/>
    </row>
    <row r="7" spans="1:18" ht="22.5" customHeight="1" outlineLevel="1" thickTop="1" thickBot="1">
      <c r="A7" s="90">
        <v>57693</v>
      </c>
      <c r="B7" s="91" t="s">
        <v>22</v>
      </c>
      <c r="C7" s="92" t="s">
        <v>77</v>
      </c>
      <c r="D7" s="93" t="s">
        <v>39</v>
      </c>
      <c r="E7" s="106">
        <f t="shared" si="0"/>
        <v>6</v>
      </c>
      <c r="F7" s="95">
        <v>3</v>
      </c>
      <c r="G7" s="107">
        <v>3</v>
      </c>
      <c r="H7" s="97">
        <v>1</v>
      </c>
      <c r="I7" s="98"/>
      <c r="J7" s="99">
        <v>0.15</v>
      </c>
      <c r="K7" s="108">
        <v>0.64</v>
      </c>
      <c r="L7" s="101">
        <v>0.2</v>
      </c>
      <c r="M7" s="100">
        <v>0.5</v>
      </c>
      <c r="N7" s="102">
        <v>0.55000000000000004</v>
      </c>
      <c r="O7" s="109">
        <f t="shared" si="1"/>
        <v>2.04</v>
      </c>
      <c r="P7" s="87"/>
      <c r="Q7" s="88"/>
      <c r="R7" s="92" t="s">
        <v>110</v>
      </c>
    </row>
    <row r="8" spans="1:18" ht="22.5" customHeight="1" outlineLevel="1" thickTop="1" thickBot="1">
      <c r="A8" s="90">
        <v>57697</v>
      </c>
      <c r="B8" s="91" t="s">
        <v>22</v>
      </c>
      <c r="C8" s="92" t="s">
        <v>158</v>
      </c>
      <c r="D8" s="93" t="s">
        <v>40</v>
      </c>
      <c r="E8" s="110">
        <f t="shared" si="0"/>
        <v>4</v>
      </c>
      <c r="F8" s="111">
        <v>2</v>
      </c>
      <c r="G8" s="96">
        <v>2</v>
      </c>
      <c r="H8" s="112">
        <v>0</v>
      </c>
      <c r="I8" s="98"/>
      <c r="J8" s="99">
        <v>0.05</v>
      </c>
      <c r="K8" s="100">
        <v>0.22</v>
      </c>
      <c r="L8" s="101"/>
      <c r="M8" s="100">
        <v>0</v>
      </c>
      <c r="N8" s="102">
        <v>0</v>
      </c>
      <c r="O8" s="103">
        <f t="shared" si="1"/>
        <v>0.27</v>
      </c>
      <c r="P8" s="87"/>
      <c r="Q8" s="88"/>
      <c r="R8" s="92" t="s">
        <v>110</v>
      </c>
    </row>
    <row r="9" spans="1:18" ht="22.5" customHeight="1" outlineLevel="1" thickTop="1" thickBot="1">
      <c r="A9" s="90">
        <v>57699</v>
      </c>
      <c r="B9" s="91" t="s">
        <v>22</v>
      </c>
      <c r="C9" s="92" t="s">
        <v>78</v>
      </c>
      <c r="D9" s="93" t="s">
        <v>41</v>
      </c>
      <c r="E9" s="94">
        <f t="shared" si="0"/>
        <v>5</v>
      </c>
      <c r="F9" s="95">
        <v>3</v>
      </c>
      <c r="G9" s="96">
        <v>2</v>
      </c>
      <c r="H9" s="113">
        <v>1</v>
      </c>
      <c r="I9" s="98"/>
      <c r="J9" s="99">
        <v>0.3</v>
      </c>
      <c r="K9" s="101">
        <v>0.06</v>
      </c>
      <c r="L9" s="101">
        <v>0.41499999999999998</v>
      </c>
      <c r="M9" s="108">
        <v>0.92500000000000004</v>
      </c>
      <c r="N9" s="114">
        <v>0.44500000000000001</v>
      </c>
      <c r="O9" s="109">
        <f t="shared" si="1"/>
        <v>2.145</v>
      </c>
      <c r="P9" s="87"/>
      <c r="Q9" s="88"/>
      <c r="R9" s="92" t="s">
        <v>110</v>
      </c>
    </row>
    <row r="10" spans="1:18" ht="22.5" customHeight="1" outlineLevel="1" thickTop="1" thickBot="1">
      <c r="A10" s="90">
        <v>57700</v>
      </c>
      <c r="B10" s="91" t="s">
        <v>22</v>
      </c>
      <c r="C10" s="92" t="s">
        <v>79</v>
      </c>
      <c r="D10" s="93" t="s">
        <v>42</v>
      </c>
      <c r="E10" s="94">
        <f t="shared" si="0"/>
        <v>4</v>
      </c>
      <c r="F10" s="95">
        <v>3</v>
      </c>
      <c r="G10" s="96">
        <v>1</v>
      </c>
      <c r="H10" s="97">
        <v>0</v>
      </c>
      <c r="I10" s="98"/>
      <c r="J10" s="99"/>
      <c r="K10" s="101">
        <v>1.4999999999999999E-2</v>
      </c>
      <c r="L10" s="101">
        <v>0.3</v>
      </c>
      <c r="M10" s="101"/>
      <c r="N10" s="104">
        <v>0.6</v>
      </c>
      <c r="O10" s="105">
        <f t="shared" si="1"/>
        <v>0.91500000000000004</v>
      </c>
      <c r="P10" s="87"/>
      <c r="Q10" s="88"/>
      <c r="R10" s="92"/>
    </row>
    <row r="11" spans="1:18" ht="22.5" customHeight="1" outlineLevel="1" thickTop="1" thickBot="1">
      <c r="A11" s="90">
        <v>57702</v>
      </c>
      <c r="B11" s="91" t="s">
        <v>22</v>
      </c>
      <c r="C11" s="92" t="s">
        <v>80</v>
      </c>
      <c r="D11" s="93" t="s">
        <v>44</v>
      </c>
      <c r="E11" s="94">
        <f t="shared" si="0"/>
        <v>3</v>
      </c>
      <c r="F11" s="95">
        <v>1</v>
      </c>
      <c r="G11" s="96">
        <v>2</v>
      </c>
      <c r="H11" s="97">
        <v>1</v>
      </c>
      <c r="I11" s="98"/>
      <c r="J11" s="115">
        <v>0.3</v>
      </c>
      <c r="K11" s="101">
        <v>0.78</v>
      </c>
      <c r="L11" s="101"/>
      <c r="M11" s="101">
        <v>0.25</v>
      </c>
      <c r="N11" s="104">
        <v>0.5</v>
      </c>
      <c r="O11" s="103">
        <f t="shared" si="1"/>
        <v>1.83</v>
      </c>
      <c r="P11" s="87"/>
      <c r="Q11" s="88"/>
      <c r="R11" s="92"/>
    </row>
    <row r="12" spans="1:18" ht="22.5" customHeight="1" outlineLevel="1" thickTop="1" thickBot="1">
      <c r="A12" s="90">
        <v>57703</v>
      </c>
      <c r="B12" s="91" t="s">
        <v>22</v>
      </c>
      <c r="C12" s="92" t="s">
        <v>81</v>
      </c>
      <c r="D12" s="93" t="s">
        <v>43</v>
      </c>
      <c r="E12" s="94">
        <f t="shared" si="0"/>
        <v>2</v>
      </c>
      <c r="F12" s="95">
        <v>1</v>
      </c>
      <c r="G12" s="96">
        <v>1</v>
      </c>
      <c r="H12" s="97">
        <v>1</v>
      </c>
      <c r="I12" s="98"/>
      <c r="J12" s="99"/>
      <c r="K12" s="101">
        <v>0.02</v>
      </c>
      <c r="L12" s="101"/>
      <c r="M12" s="101"/>
      <c r="N12" s="104"/>
      <c r="O12" s="105">
        <v>0.02</v>
      </c>
      <c r="P12" s="87"/>
      <c r="Q12" s="88"/>
      <c r="R12" s="92"/>
    </row>
    <row r="13" spans="1:18" ht="22.5" customHeight="1" outlineLevel="1" thickTop="1" thickBot="1">
      <c r="A13" s="90">
        <v>57684</v>
      </c>
      <c r="B13" s="91" t="s">
        <v>22</v>
      </c>
      <c r="C13" s="92" t="s">
        <v>121</v>
      </c>
      <c r="D13" s="93" t="s">
        <v>45</v>
      </c>
      <c r="E13" s="94">
        <f t="shared" si="0"/>
        <v>8</v>
      </c>
      <c r="F13" s="95">
        <v>4</v>
      </c>
      <c r="G13" s="96">
        <v>4</v>
      </c>
      <c r="H13" s="97">
        <v>2</v>
      </c>
      <c r="I13" s="98"/>
      <c r="J13" s="116">
        <v>0.2</v>
      </c>
      <c r="K13" s="101">
        <v>1.3</v>
      </c>
      <c r="L13" s="101">
        <v>0.15</v>
      </c>
      <c r="M13" s="108">
        <v>0.45</v>
      </c>
      <c r="N13" s="114">
        <v>0.9</v>
      </c>
      <c r="O13" s="109">
        <f>SUM(J13:N13)</f>
        <v>3</v>
      </c>
      <c r="P13" s="87"/>
      <c r="Q13" s="88"/>
      <c r="R13" s="92" t="s">
        <v>110</v>
      </c>
    </row>
    <row r="14" spans="1:18" ht="22.5" customHeight="1" outlineLevel="1" thickTop="1" thickBot="1">
      <c r="A14" s="90">
        <v>57691</v>
      </c>
      <c r="B14" s="91" t="s">
        <v>22</v>
      </c>
      <c r="C14" s="92" t="s">
        <v>82</v>
      </c>
      <c r="D14" s="93" t="s">
        <v>46</v>
      </c>
      <c r="E14" s="94">
        <f t="shared" si="0"/>
        <v>1</v>
      </c>
      <c r="F14" s="95">
        <v>1</v>
      </c>
      <c r="G14" s="96">
        <v>0</v>
      </c>
      <c r="H14" s="97">
        <v>0</v>
      </c>
      <c r="I14" s="98"/>
      <c r="J14" s="99">
        <v>0.1</v>
      </c>
      <c r="K14" s="101">
        <v>0.02</v>
      </c>
      <c r="L14" s="101"/>
      <c r="M14" s="101"/>
      <c r="N14" s="104"/>
      <c r="O14" s="105">
        <f>SUM(J14:N14)</f>
        <v>0.12000000000000001</v>
      </c>
      <c r="P14" s="87"/>
      <c r="Q14" s="88"/>
      <c r="R14" s="92" t="s">
        <v>110</v>
      </c>
    </row>
    <row r="15" spans="1:18" ht="22.5" customHeight="1" outlineLevel="1" thickTop="1" thickBot="1">
      <c r="A15" s="90">
        <v>57695</v>
      </c>
      <c r="B15" s="91" t="s">
        <v>22</v>
      </c>
      <c r="C15" s="92" t="s">
        <v>83</v>
      </c>
      <c r="D15" s="93" t="s">
        <v>47</v>
      </c>
      <c r="E15" s="94">
        <f t="shared" si="0"/>
        <v>7</v>
      </c>
      <c r="F15" s="95">
        <v>4</v>
      </c>
      <c r="G15" s="96">
        <v>3</v>
      </c>
      <c r="H15" s="97">
        <v>6</v>
      </c>
      <c r="I15" s="98"/>
      <c r="J15" s="116">
        <v>1</v>
      </c>
      <c r="K15" s="101">
        <v>0.54</v>
      </c>
      <c r="L15" s="101">
        <v>1</v>
      </c>
      <c r="M15" s="108">
        <v>1.25</v>
      </c>
      <c r="N15" s="114">
        <v>1.1499999999999999</v>
      </c>
      <c r="O15" s="109">
        <f>SUM(J15:N15)</f>
        <v>4.9399999999999995</v>
      </c>
      <c r="P15" s="87"/>
      <c r="Q15" s="88"/>
      <c r="R15" s="92" t="s">
        <v>110</v>
      </c>
    </row>
    <row r="16" spans="1:18" ht="22.5" customHeight="1" outlineLevel="1" thickTop="1" thickBot="1">
      <c r="A16" s="90">
        <v>57706</v>
      </c>
      <c r="B16" s="91" t="s">
        <v>22</v>
      </c>
      <c r="C16" s="92" t="s">
        <v>32</v>
      </c>
      <c r="D16" s="93" t="s">
        <v>48</v>
      </c>
      <c r="E16" s="106">
        <f t="shared" si="0"/>
        <v>2</v>
      </c>
      <c r="F16" s="95">
        <v>2</v>
      </c>
      <c r="G16" s="107">
        <v>0</v>
      </c>
      <c r="H16" s="97">
        <v>0</v>
      </c>
      <c r="I16" s="98"/>
      <c r="J16" s="116">
        <v>0.2</v>
      </c>
      <c r="K16" s="108">
        <v>0.03</v>
      </c>
      <c r="L16" s="101"/>
      <c r="M16" s="101"/>
      <c r="N16" s="114">
        <v>0.1</v>
      </c>
      <c r="O16" s="109">
        <f>SUM(J16:N16)</f>
        <v>0.33</v>
      </c>
      <c r="P16" s="87"/>
      <c r="Q16" s="88"/>
      <c r="R16" s="92" t="s">
        <v>110</v>
      </c>
    </row>
    <row r="17" spans="1:19" ht="22.5" customHeight="1" outlineLevel="1" thickTop="1" thickBot="1">
      <c r="A17" s="90">
        <v>57705</v>
      </c>
      <c r="B17" s="91" t="s">
        <v>22</v>
      </c>
      <c r="C17" s="92" t="s">
        <v>84</v>
      </c>
      <c r="D17" s="93" t="s">
        <v>49</v>
      </c>
      <c r="E17" s="110">
        <f t="shared" si="0"/>
        <v>20</v>
      </c>
      <c r="F17" s="111">
        <v>6</v>
      </c>
      <c r="G17" s="117">
        <v>14</v>
      </c>
      <c r="H17" s="112">
        <v>13</v>
      </c>
      <c r="I17" s="98"/>
      <c r="J17" s="99">
        <v>1.38</v>
      </c>
      <c r="K17" s="100">
        <v>2.37</v>
      </c>
      <c r="L17" s="100">
        <v>1.8</v>
      </c>
      <c r="M17" s="100">
        <v>0.95</v>
      </c>
      <c r="N17" s="102">
        <v>2.85</v>
      </c>
      <c r="O17" s="103">
        <f>SUM(J17:N17)</f>
        <v>9.35</v>
      </c>
      <c r="P17" s="87"/>
      <c r="Q17" s="88"/>
      <c r="R17" s="92" t="s">
        <v>110</v>
      </c>
    </row>
    <row r="18" spans="1:19" ht="22.5" customHeight="1" thickTop="1" thickBot="1">
      <c r="B18" s="118"/>
      <c r="C18" s="119" t="s">
        <v>85</v>
      </c>
      <c r="D18" s="120"/>
      <c r="E18" s="121">
        <f>SUM(E3:E17)</f>
        <v>69</v>
      </c>
      <c r="F18" s="122">
        <f>SUM(F3:F17)</f>
        <v>35</v>
      </c>
      <c r="G18" s="123">
        <f>SUM(G3:G17)</f>
        <v>34</v>
      </c>
      <c r="H18" s="124">
        <f>SUM(H3:H17)</f>
        <v>28</v>
      </c>
      <c r="I18" s="125"/>
      <c r="J18" s="126">
        <f t="shared" ref="J18:O18" si="2">SUM(J3:J17)</f>
        <v>4.68</v>
      </c>
      <c r="K18" s="127">
        <f t="shared" si="2"/>
        <v>6.4700000000000006</v>
      </c>
      <c r="L18" s="127">
        <f t="shared" si="2"/>
        <v>4.0649999999999995</v>
      </c>
      <c r="M18" s="127">
        <f t="shared" si="2"/>
        <v>4.5750000000000002</v>
      </c>
      <c r="N18" s="128">
        <f t="shared" si="2"/>
        <v>8.1449999999999996</v>
      </c>
      <c r="O18" s="129">
        <f t="shared" si="2"/>
        <v>27.934999999999995</v>
      </c>
      <c r="P18" s="87"/>
      <c r="Q18" s="88"/>
      <c r="R18" s="130">
        <f>COUNTA(R3:R17)</f>
        <v>11</v>
      </c>
    </row>
    <row r="19" spans="1:19" ht="22.5" customHeight="1" outlineLevel="1" thickTop="1" thickBot="1">
      <c r="A19" s="90">
        <v>57685</v>
      </c>
      <c r="B19" s="91" t="s">
        <v>24</v>
      </c>
      <c r="C19" s="92" t="s">
        <v>86</v>
      </c>
      <c r="D19" s="93" t="s">
        <v>24</v>
      </c>
      <c r="E19" s="131">
        <f t="shared" ref="E19:E39" si="3">F19+G19</f>
        <v>8</v>
      </c>
      <c r="F19" s="132">
        <v>6</v>
      </c>
      <c r="G19" s="133">
        <v>2</v>
      </c>
      <c r="H19" s="134">
        <v>6</v>
      </c>
      <c r="I19" s="98"/>
      <c r="J19" s="115">
        <v>0.3</v>
      </c>
      <c r="K19" s="101">
        <v>0.83</v>
      </c>
      <c r="L19" s="101">
        <v>2.75</v>
      </c>
      <c r="M19" s="101">
        <v>0.2</v>
      </c>
      <c r="N19" s="104">
        <v>0.3</v>
      </c>
      <c r="O19" s="103">
        <f t="shared" ref="O19:O39" si="4">SUM(J19:N19)</f>
        <v>4.38</v>
      </c>
      <c r="P19" s="87"/>
      <c r="Q19" s="88"/>
      <c r="R19" s="92"/>
      <c r="S19" s="135"/>
    </row>
    <row r="20" spans="1:19" ht="22.5" customHeight="1" outlineLevel="1" thickTop="1" thickBot="1">
      <c r="A20" s="90">
        <v>57672</v>
      </c>
      <c r="B20" s="91" t="s">
        <v>23</v>
      </c>
      <c r="C20" s="92" t="s">
        <v>87</v>
      </c>
      <c r="D20" s="93" t="s">
        <v>50</v>
      </c>
      <c r="E20" s="131">
        <f t="shared" si="3"/>
        <v>3</v>
      </c>
      <c r="F20" s="132">
        <v>1</v>
      </c>
      <c r="G20" s="133">
        <v>2</v>
      </c>
      <c r="H20" s="136">
        <v>7</v>
      </c>
      <c r="I20" s="98"/>
      <c r="J20" s="115">
        <v>0.3</v>
      </c>
      <c r="K20" s="100">
        <v>0.19</v>
      </c>
      <c r="L20" s="100">
        <v>0.95</v>
      </c>
      <c r="M20" s="100">
        <v>0.7</v>
      </c>
      <c r="N20" s="102">
        <v>1.1499999999999999</v>
      </c>
      <c r="O20" s="103">
        <f t="shared" si="4"/>
        <v>3.2899999999999996</v>
      </c>
      <c r="P20" s="87"/>
      <c r="Q20" s="88"/>
      <c r="R20" s="92" t="s">
        <v>110</v>
      </c>
      <c r="S20" s="137"/>
    </row>
    <row r="21" spans="1:19" ht="22.5" customHeight="1" outlineLevel="1" thickTop="1" thickBot="1">
      <c r="A21" s="90">
        <v>57686</v>
      </c>
      <c r="B21" s="91" t="s">
        <v>23</v>
      </c>
      <c r="C21" s="92" t="s">
        <v>88</v>
      </c>
      <c r="D21" s="93" t="s">
        <v>51</v>
      </c>
      <c r="E21" s="131">
        <f t="shared" si="3"/>
        <v>1</v>
      </c>
      <c r="F21" s="132">
        <v>1</v>
      </c>
      <c r="G21" s="133">
        <v>0</v>
      </c>
      <c r="H21" s="134">
        <v>4</v>
      </c>
      <c r="I21" s="98"/>
      <c r="J21" s="99"/>
      <c r="K21" s="101">
        <v>0.03</v>
      </c>
      <c r="L21" s="101">
        <v>0.65</v>
      </c>
      <c r="M21" s="101"/>
      <c r="N21" s="104">
        <v>0.2</v>
      </c>
      <c r="O21" s="105">
        <f t="shared" si="4"/>
        <v>0.88000000000000012</v>
      </c>
      <c r="P21" s="87"/>
      <c r="Q21" s="88"/>
      <c r="R21" s="92"/>
      <c r="S21" s="137"/>
    </row>
    <row r="22" spans="1:19" ht="22.5" customHeight="1" outlineLevel="1" thickTop="1" thickBot="1">
      <c r="A22" s="90">
        <v>57694</v>
      </c>
      <c r="B22" s="91" t="s">
        <v>23</v>
      </c>
      <c r="C22" s="92" t="s">
        <v>89</v>
      </c>
      <c r="D22" s="93" t="s">
        <v>52</v>
      </c>
      <c r="E22" s="138">
        <f t="shared" si="3"/>
        <v>2</v>
      </c>
      <c r="F22" s="132">
        <v>1</v>
      </c>
      <c r="G22" s="139">
        <v>1</v>
      </c>
      <c r="H22" s="140">
        <v>5</v>
      </c>
      <c r="I22" s="98"/>
      <c r="J22" s="115">
        <v>0.2</v>
      </c>
      <c r="K22" s="141">
        <v>0.65</v>
      </c>
      <c r="L22" s="108">
        <v>0.35</v>
      </c>
      <c r="M22" s="108">
        <v>0.2</v>
      </c>
      <c r="N22" s="114">
        <v>0.3</v>
      </c>
      <c r="O22" s="109">
        <f t="shared" si="4"/>
        <v>1.7000000000000002</v>
      </c>
      <c r="P22" s="87"/>
      <c r="Q22" s="88"/>
      <c r="R22" s="92" t="s">
        <v>110</v>
      </c>
      <c r="S22" s="137"/>
    </row>
    <row r="23" spans="1:19" ht="22.5" customHeight="1" outlineLevel="1" thickTop="1" thickBot="1">
      <c r="A23" s="90">
        <v>57707</v>
      </c>
      <c r="B23" s="91" t="s">
        <v>23</v>
      </c>
      <c r="C23" s="92" t="s">
        <v>90</v>
      </c>
      <c r="D23" s="93" t="s">
        <v>53</v>
      </c>
      <c r="E23" s="131">
        <f t="shared" si="3"/>
        <v>3</v>
      </c>
      <c r="F23" s="132">
        <v>2</v>
      </c>
      <c r="G23" s="133">
        <v>1</v>
      </c>
      <c r="H23" s="136">
        <v>5</v>
      </c>
      <c r="I23" s="98"/>
      <c r="J23" s="99">
        <v>0.4</v>
      </c>
      <c r="K23" s="101">
        <v>0.6</v>
      </c>
      <c r="L23" s="101">
        <v>0.4</v>
      </c>
      <c r="M23" s="101">
        <v>0.2</v>
      </c>
      <c r="N23" s="104">
        <v>0.5</v>
      </c>
      <c r="O23" s="105">
        <f t="shared" si="4"/>
        <v>2.0999999999999996</v>
      </c>
      <c r="P23" s="87"/>
      <c r="Q23" s="88"/>
      <c r="R23" s="92"/>
      <c r="S23" s="137"/>
    </row>
    <row r="24" spans="1:19" ht="22.5" customHeight="1" outlineLevel="1" thickTop="1" thickBot="1">
      <c r="A24" s="90">
        <v>57690</v>
      </c>
      <c r="B24" s="91" t="s">
        <v>23</v>
      </c>
      <c r="C24" s="92" t="s">
        <v>91</v>
      </c>
      <c r="D24" s="93" t="s">
        <v>54</v>
      </c>
      <c r="E24" s="142">
        <f t="shared" si="3"/>
        <v>2</v>
      </c>
      <c r="F24" s="143">
        <v>2</v>
      </c>
      <c r="G24" s="139">
        <v>0</v>
      </c>
      <c r="H24" s="134">
        <v>0</v>
      </c>
      <c r="I24" s="98"/>
      <c r="J24" s="116">
        <v>0.25</v>
      </c>
      <c r="K24" s="108">
        <v>0.03</v>
      </c>
      <c r="L24" s="101"/>
      <c r="M24" s="108">
        <v>0</v>
      </c>
      <c r="N24" s="114">
        <v>0.35</v>
      </c>
      <c r="O24" s="109">
        <f t="shared" si="4"/>
        <v>0.63</v>
      </c>
      <c r="P24" s="87"/>
      <c r="Q24" s="88"/>
      <c r="R24" s="92" t="s">
        <v>110</v>
      </c>
      <c r="S24" s="137"/>
    </row>
    <row r="25" spans="1:19" ht="22.5" customHeight="1" outlineLevel="1" thickTop="1" thickBot="1">
      <c r="A25" s="90">
        <v>57677</v>
      </c>
      <c r="B25" s="91" t="s">
        <v>23</v>
      </c>
      <c r="C25" s="92" t="s">
        <v>92</v>
      </c>
      <c r="D25" s="93" t="s">
        <v>55</v>
      </c>
      <c r="E25" s="131">
        <f t="shared" si="3"/>
        <v>1</v>
      </c>
      <c r="F25" s="132">
        <v>1</v>
      </c>
      <c r="G25" s="133">
        <v>0</v>
      </c>
      <c r="H25" s="134">
        <v>1</v>
      </c>
      <c r="I25" s="98"/>
      <c r="J25" s="99">
        <v>0.1</v>
      </c>
      <c r="K25" s="101">
        <v>0.03</v>
      </c>
      <c r="L25" s="101"/>
      <c r="M25" s="101"/>
      <c r="N25" s="102">
        <v>0.2</v>
      </c>
      <c r="O25" s="103">
        <f t="shared" si="4"/>
        <v>0.33</v>
      </c>
      <c r="P25" s="87"/>
      <c r="Q25" s="88"/>
      <c r="R25" s="92" t="s">
        <v>110</v>
      </c>
      <c r="S25" s="137"/>
    </row>
    <row r="26" spans="1:19" ht="22.5" customHeight="1" outlineLevel="1" thickTop="1" thickBot="1">
      <c r="A26" s="90">
        <v>57689</v>
      </c>
      <c r="B26" s="91" t="s">
        <v>28</v>
      </c>
      <c r="C26" s="92" t="s">
        <v>93</v>
      </c>
      <c r="D26" s="93" t="s">
        <v>56</v>
      </c>
      <c r="E26" s="142">
        <f t="shared" si="3"/>
        <v>3</v>
      </c>
      <c r="F26" s="132">
        <v>1</v>
      </c>
      <c r="G26" s="144">
        <v>2</v>
      </c>
      <c r="H26" s="134">
        <v>3</v>
      </c>
      <c r="I26" s="98"/>
      <c r="J26" s="99">
        <v>0.5</v>
      </c>
      <c r="K26" s="101">
        <v>4.4999999999999998E-2</v>
      </c>
      <c r="L26" s="101"/>
      <c r="M26" s="101"/>
      <c r="N26" s="104">
        <v>0.6</v>
      </c>
      <c r="O26" s="105">
        <f t="shared" si="4"/>
        <v>1.145</v>
      </c>
      <c r="P26" s="87"/>
      <c r="Q26" s="88"/>
      <c r="R26" s="92"/>
      <c r="S26" s="137"/>
    </row>
    <row r="27" spans="1:19" ht="22.5" customHeight="1" outlineLevel="1" thickTop="1" thickBot="1">
      <c r="A27" s="90">
        <v>57678</v>
      </c>
      <c r="B27" s="91" t="s">
        <v>28</v>
      </c>
      <c r="C27" s="92" t="s">
        <v>94</v>
      </c>
      <c r="D27" s="93" t="s">
        <v>57</v>
      </c>
      <c r="E27" s="131">
        <f t="shared" si="3"/>
        <v>2</v>
      </c>
      <c r="F27" s="132">
        <v>1</v>
      </c>
      <c r="G27" s="133">
        <v>1</v>
      </c>
      <c r="H27" s="136">
        <v>3</v>
      </c>
      <c r="I27" s="98"/>
      <c r="J27" s="115">
        <v>0</v>
      </c>
      <c r="K27" s="101">
        <v>0.53</v>
      </c>
      <c r="L27" s="101"/>
      <c r="M27" s="100">
        <v>0.65</v>
      </c>
      <c r="N27" s="104">
        <v>0.4</v>
      </c>
      <c r="O27" s="105">
        <f t="shared" si="4"/>
        <v>1.58</v>
      </c>
      <c r="P27" s="87"/>
      <c r="Q27" s="88"/>
      <c r="R27" s="92"/>
      <c r="S27" s="137"/>
    </row>
    <row r="28" spans="1:19" ht="22.5" customHeight="1" outlineLevel="1" thickTop="1" thickBot="1">
      <c r="A28" s="90">
        <v>57680</v>
      </c>
      <c r="B28" s="91" t="s">
        <v>27</v>
      </c>
      <c r="C28" s="92" t="s">
        <v>95</v>
      </c>
      <c r="D28" s="93" t="s">
        <v>58</v>
      </c>
      <c r="E28" s="131">
        <f t="shared" si="3"/>
        <v>4</v>
      </c>
      <c r="F28" s="132">
        <v>2</v>
      </c>
      <c r="G28" s="133">
        <v>2</v>
      </c>
      <c r="H28" s="134">
        <v>3</v>
      </c>
      <c r="I28" s="98"/>
      <c r="J28" s="99">
        <v>0.3</v>
      </c>
      <c r="K28" s="101">
        <v>0.23</v>
      </c>
      <c r="L28" s="101">
        <v>0.5</v>
      </c>
      <c r="M28" s="101">
        <v>0.2</v>
      </c>
      <c r="N28" s="104"/>
      <c r="O28" s="105">
        <f t="shared" si="4"/>
        <v>1.23</v>
      </c>
      <c r="P28" s="87"/>
      <c r="Q28" s="88"/>
      <c r="R28" s="92"/>
      <c r="S28" s="137"/>
    </row>
    <row r="29" spans="1:19" ht="22.5" customHeight="1" outlineLevel="1" thickTop="1" thickBot="1">
      <c r="A29" s="90">
        <v>57696</v>
      </c>
      <c r="B29" s="91" t="s">
        <v>27</v>
      </c>
      <c r="C29" s="92" t="s">
        <v>116</v>
      </c>
      <c r="D29" s="93" t="s">
        <v>59</v>
      </c>
      <c r="E29" s="142">
        <f t="shared" si="3"/>
        <v>1</v>
      </c>
      <c r="F29" s="132">
        <v>0</v>
      </c>
      <c r="G29" s="144">
        <v>1</v>
      </c>
      <c r="H29" s="136">
        <v>0</v>
      </c>
      <c r="I29" s="98"/>
      <c r="J29" s="99"/>
      <c r="K29" s="101">
        <v>0.03</v>
      </c>
      <c r="L29" s="101">
        <v>0.3</v>
      </c>
      <c r="M29" s="101"/>
      <c r="N29" s="104"/>
      <c r="O29" s="105">
        <f t="shared" si="4"/>
        <v>0.32999999999999996</v>
      </c>
      <c r="P29" s="87"/>
      <c r="Q29" s="88"/>
      <c r="R29" s="92"/>
      <c r="S29" s="137"/>
    </row>
    <row r="30" spans="1:19" ht="22.5" customHeight="1" outlineLevel="1" thickTop="1" thickBot="1">
      <c r="A30" s="90">
        <v>57687</v>
      </c>
      <c r="B30" s="91" t="s">
        <v>30</v>
      </c>
      <c r="C30" s="92" t="s">
        <v>96</v>
      </c>
      <c r="D30" s="93" t="s">
        <v>60</v>
      </c>
      <c r="E30" s="131">
        <f t="shared" si="3"/>
        <v>3</v>
      </c>
      <c r="F30" s="132">
        <v>1</v>
      </c>
      <c r="G30" s="133">
        <v>2</v>
      </c>
      <c r="H30" s="134">
        <v>4</v>
      </c>
      <c r="I30" s="98"/>
      <c r="J30" s="99">
        <v>0.1</v>
      </c>
      <c r="K30" s="101">
        <v>0.03</v>
      </c>
      <c r="L30" s="101"/>
      <c r="M30" s="101"/>
      <c r="N30" s="104">
        <v>0.5</v>
      </c>
      <c r="O30" s="105">
        <f t="shared" si="4"/>
        <v>0.63</v>
      </c>
      <c r="P30" s="87"/>
      <c r="Q30" s="88"/>
      <c r="R30" s="92"/>
      <c r="S30" s="137"/>
    </row>
    <row r="31" spans="1:19" ht="22.5" customHeight="1" outlineLevel="1" thickTop="1" thickBot="1">
      <c r="A31" s="90">
        <v>57679</v>
      </c>
      <c r="B31" s="91" t="s">
        <v>30</v>
      </c>
      <c r="C31" s="92" t="s">
        <v>97</v>
      </c>
      <c r="D31" s="93" t="s">
        <v>61</v>
      </c>
      <c r="E31" s="131">
        <f t="shared" si="3"/>
        <v>6</v>
      </c>
      <c r="F31" s="132">
        <v>2</v>
      </c>
      <c r="G31" s="145">
        <v>4</v>
      </c>
      <c r="H31" s="140">
        <v>0</v>
      </c>
      <c r="I31" s="98"/>
      <c r="J31" s="99"/>
      <c r="K31" s="101">
        <v>0.06</v>
      </c>
      <c r="L31" s="101">
        <v>0.25</v>
      </c>
      <c r="M31" s="101">
        <v>0.5</v>
      </c>
      <c r="N31" s="104">
        <v>1.75</v>
      </c>
      <c r="O31" s="105">
        <f t="shared" si="4"/>
        <v>2.56</v>
      </c>
      <c r="P31" s="87"/>
      <c r="Q31" s="88"/>
      <c r="R31" s="92" t="s">
        <v>110</v>
      </c>
      <c r="S31" s="137"/>
    </row>
    <row r="32" spans="1:19" ht="22.5" customHeight="1" outlineLevel="1" thickTop="1" thickBot="1">
      <c r="A32" s="90">
        <v>57701</v>
      </c>
      <c r="B32" s="91" t="s">
        <v>26</v>
      </c>
      <c r="C32" s="92" t="s">
        <v>159</v>
      </c>
      <c r="D32" s="93" t="s">
        <v>62</v>
      </c>
      <c r="E32" s="131">
        <f t="shared" si="3"/>
        <v>6</v>
      </c>
      <c r="F32" s="146">
        <v>5</v>
      </c>
      <c r="G32" s="144">
        <v>1</v>
      </c>
      <c r="H32" s="134">
        <v>2</v>
      </c>
      <c r="I32" s="98"/>
      <c r="J32" s="115">
        <v>0.5</v>
      </c>
      <c r="K32" s="101">
        <v>0.06</v>
      </c>
      <c r="L32" s="100">
        <v>0.4</v>
      </c>
      <c r="M32" s="101">
        <v>0.8</v>
      </c>
      <c r="N32" s="102">
        <v>0.45</v>
      </c>
      <c r="O32" s="103">
        <f t="shared" si="4"/>
        <v>2.2100000000000004</v>
      </c>
      <c r="P32" s="87"/>
      <c r="Q32" s="88"/>
      <c r="R32" s="92" t="s">
        <v>110</v>
      </c>
      <c r="S32" s="137"/>
    </row>
    <row r="33" spans="1:19" ht="22.5" customHeight="1" outlineLevel="1" thickTop="1" thickBot="1">
      <c r="A33" s="90">
        <v>57704</v>
      </c>
      <c r="B33" s="91" t="s">
        <v>26</v>
      </c>
      <c r="C33" s="92" t="s">
        <v>98</v>
      </c>
      <c r="D33" s="93" t="s">
        <v>63</v>
      </c>
      <c r="E33" s="131">
        <f t="shared" si="3"/>
        <v>4</v>
      </c>
      <c r="F33" s="132">
        <v>3</v>
      </c>
      <c r="G33" s="133">
        <v>1</v>
      </c>
      <c r="H33" s="134">
        <v>3</v>
      </c>
      <c r="I33" s="98"/>
      <c r="J33" s="99">
        <v>0.7</v>
      </c>
      <c r="K33" s="101">
        <v>0.23</v>
      </c>
      <c r="L33" s="101"/>
      <c r="M33" s="101">
        <v>0.6</v>
      </c>
      <c r="N33" s="104">
        <v>0.05</v>
      </c>
      <c r="O33" s="105">
        <f t="shared" si="4"/>
        <v>1.5799999999999998</v>
      </c>
      <c r="P33" s="87"/>
      <c r="Q33" s="88"/>
      <c r="R33" s="92"/>
      <c r="S33" s="137"/>
    </row>
    <row r="34" spans="1:19" ht="22.5" customHeight="1" outlineLevel="1" thickTop="1" thickBot="1">
      <c r="A34" s="90">
        <v>57675</v>
      </c>
      <c r="B34" s="91" t="s">
        <v>33</v>
      </c>
      <c r="C34" s="92" t="s">
        <v>117</v>
      </c>
      <c r="D34" s="93" t="s">
        <v>64</v>
      </c>
      <c r="E34" s="142">
        <f t="shared" si="3"/>
        <v>1</v>
      </c>
      <c r="F34" s="132">
        <v>1</v>
      </c>
      <c r="G34" s="144">
        <v>0</v>
      </c>
      <c r="H34" s="136">
        <v>1</v>
      </c>
      <c r="I34" s="98"/>
      <c r="J34" s="99"/>
      <c r="K34" s="101"/>
      <c r="L34" s="100">
        <v>0.3</v>
      </c>
      <c r="M34" s="100">
        <v>0.1</v>
      </c>
      <c r="N34" s="102">
        <v>0.1</v>
      </c>
      <c r="O34" s="103">
        <f t="shared" si="4"/>
        <v>0.5</v>
      </c>
      <c r="P34" s="87"/>
      <c r="Q34" s="88"/>
      <c r="R34" s="92" t="s">
        <v>110</v>
      </c>
      <c r="S34" s="137"/>
    </row>
    <row r="35" spans="1:19" ht="31.5" customHeight="1" outlineLevel="1" thickTop="1" thickBot="1">
      <c r="A35" s="90">
        <v>57676</v>
      </c>
      <c r="B35" s="147"/>
      <c r="C35" s="92" t="s">
        <v>118</v>
      </c>
      <c r="D35" s="93" t="s">
        <v>65</v>
      </c>
      <c r="E35" s="131">
        <f t="shared" si="3"/>
        <v>1</v>
      </c>
      <c r="F35" s="132">
        <v>1</v>
      </c>
      <c r="G35" s="133">
        <v>0</v>
      </c>
      <c r="H35" s="134">
        <v>0</v>
      </c>
      <c r="I35" s="98"/>
      <c r="J35" s="99"/>
      <c r="K35" s="101"/>
      <c r="L35" s="101"/>
      <c r="M35" s="101">
        <v>0.15</v>
      </c>
      <c r="N35" s="104">
        <v>0.15</v>
      </c>
      <c r="O35" s="105">
        <f t="shared" si="4"/>
        <v>0.3</v>
      </c>
      <c r="P35" s="87"/>
      <c r="Q35" s="88"/>
      <c r="R35" s="92"/>
      <c r="S35" s="137"/>
    </row>
    <row r="36" spans="1:19" ht="22.5" customHeight="1" outlineLevel="1" thickTop="1" thickBot="1">
      <c r="A36" s="90">
        <v>57698</v>
      </c>
      <c r="B36" s="91" t="s">
        <v>31</v>
      </c>
      <c r="C36" s="92" t="s">
        <v>99</v>
      </c>
      <c r="D36" s="93" t="s">
        <v>66</v>
      </c>
      <c r="E36" s="131">
        <f t="shared" si="3"/>
        <v>1</v>
      </c>
      <c r="F36" s="132">
        <v>1</v>
      </c>
      <c r="G36" s="133">
        <v>0</v>
      </c>
      <c r="H36" s="134">
        <v>0</v>
      </c>
      <c r="I36" s="98"/>
      <c r="J36" s="99"/>
      <c r="K36" s="101">
        <v>0.02</v>
      </c>
      <c r="L36" s="101"/>
      <c r="M36" s="101"/>
      <c r="N36" s="104">
        <v>0.1</v>
      </c>
      <c r="O36" s="105">
        <f t="shared" si="4"/>
        <v>0.12000000000000001</v>
      </c>
      <c r="P36" s="87"/>
      <c r="Q36" s="88"/>
      <c r="R36" s="92" t="s">
        <v>110</v>
      </c>
      <c r="S36" s="137"/>
    </row>
    <row r="37" spans="1:19" ht="22.5" customHeight="1" outlineLevel="1" thickTop="1" thickBot="1">
      <c r="A37" s="90">
        <v>57681</v>
      </c>
      <c r="B37" s="91" t="s">
        <v>115</v>
      </c>
      <c r="C37" s="92" t="s">
        <v>100</v>
      </c>
      <c r="D37" s="93" t="s">
        <v>67</v>
      </c>
      <c r="E37" s="142">
        <f t="shared" si="3"/>
        <v>1</v>
      </c>
      <c r="F37" s="132">
        <v>1</v>
      </c>
      <c r="G37" s="144">
        <v>0</v>
      </c>
      <c r="H37" s="134">
        <v>3</v>
      </c>
      <c r="I37" s="98"/>
      <c r="J37" s="99"/>
      <c r="K37" s="101">
        <v>0.12</v>
      </c>
      <c r="L37" s="101"/>
      <c r="M37" s="101"/>
      <c r="N37" s="102">
        <v>0</v>
      </c>
      <c r="O37" s="103">
        <f t="shared" si="4"/>
        <v>0.12</v>
      </c>
      <c r="P37" s="87"/>
      <c r="Q37" s="88"/>
      <c r="R37" s="92"/>
      <c r="S37" s="137"/>
    </row>
    <row r="38" spans="1:19" ht="22.5" customHeight="1" outlineLevel="1" thickTop="1" thickBot="1">
      <c r="A38" s="90">
        <v>57682</v>
      </c>
      <c r="B38" s="91" t="s">
        <v>29</v>
      </c>
      <c r="C38" s="92" t="s">
        <v>101</v>
      </c>
      <c r="D38" s="93" t="s">
        <v>68</v>
      </c>
      <c r="E38" s="131">
        <f t="shared" si="3"/>
        <v>3</v>
      </c>
      <c r="F38" s="132">
        <v>1</v>
      </c>
      <c r="G38" s="133">
        <v>2</v>
      </c>
      <c r="H38" s="136">
        <v>1</v>
      </c>
      <c r="I38" s="98"/>
      <c r="J38" s="99"/>
      <c r="K38" s="101">
        <v>0.03</v>
      </c>
      <c r="L38" s="101"/>
      <c r="M38" s="100">
        <v>0.4</v>
      </c>
      <c r="N38" s="104">
        <v>0.6</v>
      </c>
      <c r="O38" s="103">
        <f t="shared" si="4"/>
        <v>1.03</v>
      </c>
      <c r="P38" s="87"/>
      <c r="Q38" s="88"/>
      <c r="R38" s="92" t="s">
        <v>110</v>
      </c>
      <c r="S38" s="137"/>
    </row>
    <row r="39" spans="1:19" ht="30.75" customHeight="1" outlineLevel="1" thickTop="1" thickBot="1">
      <c r="A39" s="90">
        <v>57692</v>
      </c>
      <c r="B39" s="91" t="s">
        <v>25</v>
      </c>
      <c r="C39" s="92" t="s">
        <v>107</v>
      </c>
      <c r="D39" s="93" t="s">
        <v>69</v>
      </c>
      <c r="E39" s="131">
        <f t="shared" si="3"/>
        <v>2</v>
      </c>
      <c r="F39" s="132">
        <v>1</v>
      </c>
      <c r="G39" s="133">
        <v>1</v>
      </c>
      <c r="H39" s="136">
        <v>1</v>
      </c>
      <c r="I39" s="98"/>
      <c r="J39" s="99">
        <v>0.1</v>
      </c>
      <c r="K39" s="101">
        <v>0.03</v>
      </c>
      <c r="L39" s="101"/>
      <c r="M39" s="101"/>
      <c r="N39" s="104">
        <v>0.25</v>
      </c>
      <c r="O39" s="105">
        <f t="shared" si="4"/>
        <v>0.38</v>
      </c>
      <c r="P39" s="87"/>
      <c r="Q39" s="88"/>
      <c r="R39" s="92"/>
      <c r="S39" s="137"/>
    </row>
    <row r="40" spans="1:19" ht="21.75" customHeight="1" thickTop="1" thickBot="1">
      <c r="B40" s="148"/>
      <c r="C40" s="148" t="s">
        <v>70</v>
      </c>
      <c r="D40" s="149"/>
      <c r="E40" s="150">
        <f>SUM(E19:E39)</f>
        <v>58</v>
      </c>
      <c r="F40" s="151">
        <f>SUM(F19:F39)</f>
        <v>35</v>
      </c>
      <c r="G40" s="152">
        <f>SUM(G19:G39)</f>
        <v>23</v>
      </c>
      <c r="H40" s="153">
        <f>SUM(H19:H39)</f>
        <v>52</v>
      </c>
      <c r="I40" s="154"/>
      <c r="J40" s="155">
        <f t="shared" ref="J40:O40" si="5">SUM(J19:J39)</f>
        <v>3.7500000000000004</v>
      </c>
      <c r="K40" s="156">
        <f t="shared" si="5"/>
        <v>3.774999999999999</v>
      </c>
      <c r="L40" s="156">
        <f t="shared" si="5"/>
        <v>6.8500000000000005</v>
      </c>
      <c r="M40" s="156">
        <f t="shared" si="5"/>
        <v>4.7</v>
      </c>
      <c r="N40" s="157">
        <f t="shared" si="5"/>
        <v>7.95</v>
      </c>
      <c r="O40" s="158">
        <f t="shared" si="5"/>
        <v>27.024999999999999</v>
      </c>
      <c r="P40" s="87"/>
      <c r="Q40" s="88"/>
      <c r="R40" s="159">
        <f>COUNTA(R19:R39)</f>
        <v>9</v>
      </c>
    </row>
    <row r="41" spans="1:19" ht="21.75" customHeight="1" thickTop="1" thickBot="1">
      <c r="B41" s="160"/>
      <c r="C41" s="160" t="s">
        <v>71</v>
      </c>
      <c r="D41" s="161"/>
      <c r="E41" s="162">
        <f>E40+E18</f>
        <v>127</v>
      </c>
      <c r="F41" s="163">
        <f>F40+F18</f>
        <v>70</v>
      </c>
      <c r="G41" s="164">
        <f>G40+G18</f>
        <v>57</v>
      </c>
      <c r="H41" s="165">
        <f>H40+H18</f>
        <v>80</v>
      </c>
      <c r="I41" s="154"/>
      <c r="J41" s="166">
        <f t="shared" ref="J41:O41" si="6">J40+J18</f>
        <v>8.43</v>
      </c>
      <c r="K41" s="167">
        <f t="shared" si="6"/>
        <v>10.244999999999999</v>
      </c>
      <c r="L41" s="167">
        <f t="shared" si="6"/>
        <v>10.914999999999999</v>
      </c>
      <c r="M41" s="167">
        <f t="shared" si="6"/>
        <v>9.2750000000000004</v>
      </c>
      <c r="N41" s="168">
        <f t="shared" si="6"/>
        <v>16.094999999999999</v>
      </c>
      <c r="O41" s="169">
        <f t="shared" si="6"/>
        <v>54.959999999999994</v>
      </c>
      <c r="P41" s="87"/>
      <c r="Q41" s="88"/>
      <c r="R41" s="170">
        <f>R40+R18</f>
        <v>20</v>
      </c>
    </row>
    <row r="42" spans="1:19" ht="15.75" customHeight="1" thickTop="1" thickBot="1">
      <c r="B42" s="537" t="s">
        <v>124</v>
      </c>
      <c r="C42" s="537"/>
      <c r="D42" s="171"/>
      <c r="E42" s="172"/>
      <c r="F42" s="172"/>
      <c r="G42" s="172"/>
      <c r="H42" s="173"/>
      <c r="I42" s="174"/>
      <c r="J42" s="175"/>
      <c r="K42" s="175"/>
      <c r="L42" s="175"/>
      <c r="M42" s="175"/>
      <c r="N42" s="175"/>
      <c r="O42" s="175"/>
      <c r="P42" s="176"/>
      <c r="Q42" s="177"/>
      <c r="R42" s="178"/>
    </row>
    <row r="44" spans="1:19">
      <c r="F44" s="180"/>
    </row>
    <row r="45" spans="1:19" ht="43.5" customHeight="1">
      <c r="E45" s="181"/>
      <c r="F45" s="68"/>
      <c r="G45" s="68"/>
      <c r="H45" s="182"/>
      <c r="I45" s="68"/>
      <c r="J45" s="182"/>
    </row>
    <row r="46" spans="1:19">
      <c r="E46" s="68"/>
      <c r="F46" s="68"/>
      <c r="G46" s="68"/>
      <c r="H46" s="68"/>
      <c r="I46" s="68"/>
      <c r="J46" s="182"/>
    </row>
    <row r="47" spans="1:19" ht="39" customHeight="1">
      <c r="E47" s="68"/>
      <c r="F47" s="68"/>
      <c r="G47" s="68"/>
      <c r="H47" s="68"/>
      <c r="I47" s="68"/>
    </row>
    <row r="48" spans="1:19" ht="26.25" customHeight="1">
      <c r="E48" s="68"/>
      <c r="F48" s="68"/>
      <c r="G48" s="68"/>
      <c r="H48" s="68"/>
      <c r="I48" s="68"/>
      <c r="J48" s="183"/>
    </row>
    <row r="49" spans="5:9">
      <c r="E49" s="68"/>
      <c r="F49" s="68"/>
      <c r="G49" s="68"/>
      <c r="H49" s="68"/>
      <c r="I49" s="68"/>
    </row>
    <row r="50" spans="5:9" ht="16.5" customHeight="1">
      <c r="E50" s="68"/>
      <c r="F50" s="68"/>
      <c r="G50" s="68"/>
      <c r="H50" s="68"/>
      <c r="I50" s="68"/>
    </row>
    <row r="51" spans="5:9" ht="15.75" customHeight="1"/>
    <row r="52" spans="5:9" ht="15.75" customHeight="1"/>
  </sheetData>
  <mergeCells count="3">
    <mergeCell ref="E1:H1"/>
    <mergeCell ref="J1:O1"/>
    <mergeCell ref="B42:C42"/>
  </mergeCells>
  <phoneticPr fontId="43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75"/>
  <cols>
    <col min="1" max="1" width="22.85546875" customWidth="1"/>
    <col min="4" max="4" width="10.85546875" customWidth="1"/>
    <col min="7" max="7" width="22.85546875" customWidth="1"/>
    <col min="10" max="10" width="0" hidden="1" customWidth="1"/>
    <col min="11" max="11" width="10.42578125" customWidth="1"/>
  </cols>
  <sheetData>
    <row r="1" spans="1:12" ht="27" customHeight="1" thickBot="1">
      <c r="A1" s="538" t="s">
        <v>18</v>
      </c>
      <c r="B1" s="540" t="s">
        <v>6</v>
      </c>
      <c r="C1" s="541"/>
      <c r="D1" s="17" t="s">
        <v>7</v>
      </c>
      <c r="E1" s="19"/>
      <c r="G1" s="542" t="s">
        <v>19</v>
      </c>
      <c r="H1" s="540" t="s">
        <v>6</v>
      </c>
      <c r="I1" s="541"/>
      <c r="J1" s="5"/>
      <c r="K1" s="17" t="s">
        <v>7</v>
      </c>
      <c r="L1" s="19"/>
    </row>
    <row r="2" spans="1:12" ht="24.75" thickBot="1">
      <c r="A2" s="539"/>
      <c r="B2" s="15" t="s">
        <v>10</v>
      </c>
      <c r="C2" s="16" t="s">
        <v>11</v>
      </c>
      <c r="D2" s="18" t="s">
        <v>8</v>
      </c>
      <c r="E2" s="20" t="s">
        <v>9</v>
      </c>
      <c r="G2" s="543"/>
      <c r="H2" s="15" t="s">
        <v>10</v>
      </c>
      <c r="I2" s="16" t="s">
        <v>11</v>
      </c>
      <c r="J2" s="6"/>
      <c r="K2" s="18" t="s">
        <v>8</v>
      </c>
      <c r="L2" s="20" t="s">
        <v>9</v>
      </c>
    </row>
    <row r="3" spans="1:12" ht="27.75" customHeight="1" thickBot="1">
      <c r="A3" s="7" t="s">
        <v>12</v>
      </c>
      <c r="B3" s="8">
        <v>7.92</v>
      </c>
      <c r="C3" s="8">
        <v>2.75</v>
      </c>
      <c r="D3" s="8">
        <v>2.25</v>
      </c>
      <c r="E3" s="8">
        <v>5</v>
      </c>
      <c r="G3" s="7" t="s">
        <v>12</v>
      </c>
      <c r="H3" s="11">
        <v>7.92</v>
      </c>
      <c r="I3" s="11">
        <v>3.38</v>
      </c>
      <c r="J3" s="11">
        <f>H3+I3</f>
        <v>11.3</v>
      </c>
      <c r="K3" s="11">
        <v>3</v>
      </c>
      <c r="L3" s="11">
        <f>I3+K3</f>
        <v>6.38</v>
      </c>
    </row>
    <row r="4" spans="1:12" ht="27.75" customHeight="1" thickBot="1">
      <c r="A4" s="7" t="s">
        <v>13</v>
      </c>
      <c r="B4" s="8">
        <v>12.6</v>
      </c>
      <c r="C4" s="8">
        <v>3.04</v>
      </c>
      <c r="D4" s="8">
        <v>2.11</v>
      </c>
      <c r="E4" s="8">
        <v>5.15</v>
      </c>
      <c r="G4" s="7" t="s">
        <v>13</v>
      </c>
      <c r="H4" s="11">
        <v>12.6</v>
      </c>
      <c r="I4" s="11">
        <v>4.2</v>
      </c>
      <c r="J4" s="11">
        <f>H4+I4</f>
        <v>16.8</v>
      </c>
      <c r="K4" s="11">
        <v>2.41</v>
      </c>
      <c r="L4" s="11">
        <f t="shared" ref="L4:L9" si="0">I4+K4</f>
        <v>6.61</v>
      </c>
    </row>
    <row r="5" spans="1:12" ht="27.75" customHeight="1" thickBot="1">
      <c r="A5" s="7" t="s">
        <v>0</v>
      </c>
      <c r="B5" s="8">
        <v>15.3</v>
      </c>
      <c r="C5" s="8">
        <v>1.4</v>
      </c>
      <c r="D5" s="8">
        <v>6.65</v>
      </c>
      <c r="E5" s="8">
        <v>8.0500000000000007</v>
      </c>
      <c r="G5" s="7" t="s">
        <v>0</v>
      </c>
      <c r="H5" s="11">
        <v>15.3</v>
      </c>
      <c r="I5" s="11">
        <v>1.95</v>
      </c>
      <c r="J5" s="11">
        <f>H5+I5</f>
        <v>17.25</v>
      </c>
      <c r="K5" s="11">
        <v>6.05</v>
      </c>
      <c r="L5" s="11">
        <f t="shared" si="0"/>
        <v>8</v>
      </c>
    </row>
    <row r="6" spans="1:12" ht="27.75" customHeight="1" thickBot="1">
      <c r="A6" s="7" t="s">
        <v>1</v>
      </c>
      <c r="B6" s="8">
        <v>0.3</v>
      </c>
      <c r="C6" s="8">
        <v>4.4000000000000004</v>
      </c>
      <c r="D6" s="8">
        <v>2.2999999999999998</v>
      </c>
      <c r="E6" s="8">
        <v>6.7</v>
      </c>
      <c r="G6" s="7" t="s">
        <v>1</v>
      </c>
      <c r="H6" s="11">
        <v>0.3</v>
      </c>
      <c r="I6" s="11">
        <v>3.9</v>
      </c>
      <c r="J6" s="11">
        <f>H6+I6</f>
        <v>4.2</v>
      </c>
      <c r="K6" s="11">
        <v>2.75</v>
      </c>
      <c r="L6" s="11">
        <f t="shared" si="0"/>
        <v>6.65</v>
      </c>
    </row>
    <row r="7" spans="1:12" ht="27.75" customHeight="1" thickBot="1">
      <c r="A7" s="7" t="s">
        <v>14</v>
      </c>
      <c r="B7" s="8">
        <v>1.9</v>
      </c>
      <c r="C7" s="8">
        <v>4.75</v>
      </c>
      <c r="D7" s="8">
        <v>4.8</v>
      </c>
      <c r="E7" s="8">
        <v>9.5500000000000007</v>
      </c>
      <c r="G7" s="7" t="s">
        <v>14</v>
      </c>
      <c r="H7" s="11">
        <v>1.9</v>
      </c>
      <c r="I7" s="11">
        <v>6.05</v>
      </c>
      <c r="J7" s="11">
        <f>H7+I7</f>
        <v>7.9499999999999993</v>
      </c>
      <c r="K7" s="11">
        <v>5.25</v>
      </c>
      <c r="L7" s="11">
        <f t="shared" si="0"/>
        <v>11.3</v>
      </c>
    </row>
    <row r="8" spans="1:12" ht="27.75" customHeight="1" thickBot="1">
      <c r="A8" s="7" t="s">
        <v>15</v>
      </c>
      <c r="B8" s="8"/>
      <c r="C8" s="8">
        <v>3</v>
      </c>
      <c r="D8" s="8">
        <v>2.5</v>
      </c>
      <c r="E8" s="8">
        <v>5.5</v>
      </c>
      <c r="G8" s="7" t="s">
        <v>15</v>
      </c>
      <c r="H8" s="11"/>
      <c r="I8" s="11">
        <v>0.47</v>
      </c>
      <c r="J8" s="11"/>
      <c r="K8" s="11">
        <v>0.54</v>
      </c>
      <c r="L8" s="11">
        <f t="shared" si="0"/>
        <v>1.01</v>
      </c>
    </row>
    <row r="9" spans="1:12" ht="13.5" thickBot="1">
      <c r="A9" s="9" t="s">
        <v>16</v>
      </c>
      <c r="B9" s="10">
        <v>38.020000000000003</v>
      </c>
      <c r="C9" s="10">
        <v>19.34</v>
      </c>
      <c r="D9" s="10">
        <v>20.61</v>
      </c>
      <c r="E9" s="10">
        <v>39.950000000000003</v>
      </c>
      <c r="G9" s="9" t="s">
        <v>16</v>
      </c>
      <c r="H9" s="12">
        <f>SUM(H3:H8)</f>
        <v>38.019999999999996</v>
      </c>
      <c r="I9" s="12">
        <f>SUM(I3:I8)</f>
        <v>19.95</v>
      </c>
      <c r="J9" s="11">
        <f>H9+I9</f>
        <v>57.97</v>
      </c>
      <c r="K9" s="12">
        <f>SUM(K3:K8)</f>
        <v>20</v>
      </c>
      <c r="L9" s="12">
        <f t="shared" si="0"/>
        <v>39.950000000000003</v>
      </c>
    </row>
    <row r="10" spans="1:12">
      <c r="H10" s="13"/>
      <c r="I10" s="14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</cp:lastModifiedBy>
  <cp:lastPrinted>2014-03-02T00:40:00Z</cp:lastPrinted>
  <dcterms:created xsi:type="dcterms:W3CDTF">2009-04-02T03:14:25Z</dcterms:created>
  <dcterms:modified xsi:type="dcterms:W3CDTF">2014-03-04T05:43:39Z</dcterms:modified>
</cp:coreProperties>
</file>