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pivotTables/pivotTable1.xml" ContentType="application/vnd.openxmlformats-officedocument.spreadsheetml.pivotTab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pmcs\M&amp;O Planning\Institutional MOU\Official MoU Revisions\Rev 19.0 2015.1015\"/>
    </mc:Choice>
  </mc:AlternateContent>
  <bookViews>
    <workbookView xWindow="-20" yWindow="-20" windowWidth="12090" windowHeight="9050"/>
  </bookViews>
  <sheets>
    <sheet name="Authors Contribution" sheetId="3" r:id="rId1"/>
    <sheet name="Institutional Chart" sheetId="4" r:id="rId2"/>
    <sheet name="Previous MoUs" sheetId="8" r:id="rId3"/>
    <sheet name="Head Count graphs" sheetId="9" r:id="rId4"/>
    <sheet name="Authors Contribution (v10)" sheetId="7" state="hidden" r:id="rId5"/>
    <sheet name="Distributed Funding Model" sheetId="2" state="hidden" r:id="rId6"/>
  </sheets>
  <definedNames>
    <definedName name="_xlnm._FilterDatabase" localSheetId="0" hidden="1">'Authors Contribution'!$C$2:$R$51</definedName>
    <definedName name="_xlnm._FilterDatabase" localSheetId="4" hidden="1">'Authors Contribution (v10)'!$B$2:$R$41</definedName>
    <definedName name="_xlnm._FilterDatabase" localSheetId="1" hidden="1">'Institutional Chart'!$A$2:$AW$72</definedName>
    <definedName name="BdgtOK">#REF!</definedName>
    <definedName name="CatOK">#REF!</definedName>
    <definedName name="InstiOK">#REF!</definedName>
    <definedName name="NameOK">#REF!</definedName>
    <definedName name="_xlnm.Print_Area" localSheetId="0">'Authors Contribution'!$A$1:$Q$52</definedName>
    <definedName name="_xlnm.Print_Area" localSheetId="4">'Authors Contribution (v10)'!$A$1:$R$42</definedName>
    <definedName name="_xlnm.Print_Area" localSheetId="1">'Institutional Chart'!$I$3:$T$36</definedName>
    <definedName name="_xlnm.Print_Area">#N/A</definedName>
    <definedName name="_xlnm.Print_Titles" localSheetId="4">'Authors Contribution (v10)'!$C:$H,'Authors Contribution (v10)'!$1:$2</definedName>
    <definedName name="_xlnm.Print_Titles">#N/A</definedName>
    <definedName name="SourceOK">#REF!</definedName>
    <definedName name="TypeOK">#REF!</definedName>
    <definedName name="uwCatOK">#REF!</definedName>
  </definedNames>
  <calcPr calcId="152511" concurrentCalc="0"/>
  <pivotCaches>
    <pivotCache cacheId="0" r:id="rId7"/>
  </pivotCaches>
</workbook>
</file>

<file path=xl/calcChain.xml><?xml version="1.0" encoding="utf-8"?>
<calcChain xmlns="http://schemas.openxmlformats.org/spreadsheetml/2006/main">
  <c r="AB46" i="4" l="1"/>
  <c r="A24" i="4"/>
  <c r="I24" i="4"/>
  <c r="H24" i="4"/>
  <c r="D24" i="4"/>
  <c r="E24" i="4"/>
  <c r="F24" i="4"/>
  <c r="G24" i="4"/>
  <c r="B24" i="4"/>
  <c r="BP9" i="3"/>
  <c r="BK9" i="3"/>
  <c r="P9" i="3"/>
  <c r="AI9" i="3"/>
  <c r="AY9" i="3"/>
  <c r="AX9" i="3"/>
  <c r="AW9" i="3"/>
  <c r="AV9" i="3"/>
  <c r="AU9" i="3"/>
  <c r="AT9" i="3"/>
  <c r="AR9" i="3"/>
  <c r="AQ9" i="3"/>
  <c r="AP9" i="3"/>
  <c r="F9" i="3"/>
  <c r="Y9" i="3"/>
  <c r="AO9" i="3"/>
  <c r="F49" i="3"/>
  <c r="A7" i="4"/>
  <c r="D7" i="4"/>
  <c r="A38" i="4"/>
  <c r="D38" i="4"/>
  <c r="D59" i="4"/>
  <c r="E7" i="4"/>
  <c r="E38" i="4"/>
  <c r="E59" i="4"/>
  <c r="F7" i="4"/>
  <c r="F38" i="4"/>
  <c r="F59" i="4"/>
  <c r="G59" i="4"/>
  <c r="B59" i="4"/>
  <c r="A5" i="4"/>
  <c r="E5" i="4"/>
  <c r="A6" i="4"/>
  <c r="E6" i="4"/>
  <c r="A11" i="4"/>
  <c r="E11" i="4"/>
  <c r="A12" i="4"/>
  <c r="E12" i="4"/>
  <c r="A3" i="4"/>
  <c r="E3" i="4"/>
  <c r="A4" i="4"/>
  <c r="E4" i="4"/>
  <c r="A8" i="4"/>
  <c r="E8" i="4"/>
  <c r="A9" i="4"/>
  <c r="E9" i="4"/>
  <c r="A10" i="4"/>
  <c r="E10" i="4"/>
  <c r="A13" i="4"/>
  <c r="E13" i="4"/>
  <c r="A14" i="4"/>
  <c r="E14" i="4"/>
  <c r="A15" i="4"/>
  <c r="E15" i="4"/>
  <c r="A16" i="4"/>
  <c r="E16" i="4"/>
  <c r="A17" i="4"/>
  <c r="E17" i="4"/>
  <c r="A18" i="4"/>
  <c r="E18" i="4"/>
  <c r="A19" i="4"/>
  <c r="E19" i="4"/>
  <c r="A20" i="4"/>
  <c r="E20" i="4"/>
  <c r="A21" i="4"/>
  <c r="E21" i="4"/>
  <c r="A22" i="4"/>
  <c r="E22" i="4"/>
  <c r="A23" i="4"/>
  <c r="E23" i="4"/>
  <c r="A25" i="4"/>
  <c r="E25" i="4"/>
  <c r="A26" i="4"/>
  <c r="E26" i="4"/>
  <c r="A27" i="4"/>
  <c r="E27" i="4"/>
  <c r="A28" i="4"/>
  <c r="E28" i="4"/>
  <c r="A29" i="4"/>
  <c r="E29" i="4"/>
  <c r="A30" i="4"/>
  <c r="E30" i="4"/>
  <c r="A31" i="4"/>
  <c r="E31" i="4"/>
  <c r="A32" i="4"/>
  <c r="E32" i="4"/>
  <c r="A33" i="4"/>
  <c r="E33" i="4"/>
  <c r="A34" i="4"/>
  <c r="E34" i="4"/>
  <c r="A35" i="4"/>
  <c r="E35" i="4"/>
  <c r="A36" i="4"/>
  <c r="E36" i="4"/>
  <c r="A37" i="4"/>
  <c r="E37" i="4"/>
  <c r="A39" i="4"/>
  <c r="E39" i="4"/>
  <c r="A40" i="4"/>
  <c r="E40" i="4"/>
  <c r="A41" i="4"/>
  <c r="E41" i="4"/>
  <c r="A42" i="4"/>
  <c r="E42" i="4"/>
  <c r="A43" i="4"/>
  <c r="E43" i="4"/>
  <c r="A44" i="4"/>
  <c r="E44" i="4"/>
  <c r="A45" i="4"/>
  <c r="E45" i="4"/>
  <c r="A46" i="4"/>
  <c r="E46" i="4"/>
  <c r="A47" i="4"/>
  <c r="E47" i="4"/>
  <c r="E55" i="4"/>
  <c r="AA46" i="4"/>
  <c r="B47" i="4"/>
  <c r="B46" i="4"/>
  <c r="I46" i="4"/>
  <c r="H46" i="4"/>
  <c r="D46" i="4"/>
  <c r="F46" i="4"/>
  <c r="G46" i="4"/>
  <c r="B33" i="4"/>
  <c r="Q33" i="4"/>
  <c r="H50" i="3"/>
  <c r="R33" i="4"/>
  <c r="I50" i="3"/>
  <c r="S33" i="4"/>
  <c r="T33" i="4"/>
  <c r="F34" i="3"/>
  <c r="F37" i="3"/>
  <c r="F40" i="3"/>
  <c r="F36" i="3"/>
  <c r="F44" i="3"/>
  <c r="F50" i="3"/>
  <c r="P33" i="4"/>
  <c r="I33" i="4"/>
  <c r="H33" i="4"/>
  <c r="D33" i="4"/>
  <c r="F33" i="4"/>
  <c r="G33" i="4"/>
  <c r="B45" i="4"/>
  <c r="B44" i="4"/>
  <c r="B43" i="4"/>
  <c r="B42" i="4"/>
  <c r="B41" i="4"/>
  <c r="B40" i="4"/>
  <c r="B39" i="4"/>
  <c r="B38" i="4"/>
  <c r="B37" i="4"/>
  <c r="B36" i="4"/>
  <c r="B35" i="4"/>
  <c r="B34" i="4"/>
  <c r="B32" i="4"/>
  <c r="B31" i="4"/>
  <c r="B30" i="4"/>
  <c r="B29" i="4"/>
  <c r="B28" i="4"/>
  <c r="B27" i="4"/>
  <c r="B26" i="4"/>
  <c r="B25" i="4"/>
  <c r="I42" i="4"/>
  <c r="H42" i="4"/>
  <c r="D42" i="4"/>
  <c r="F42" i="4"/>
  <c r="G42" i="4"/>
  <c r="B23" i="4"/>
  <c r="B22" i="4"/>
  <c r="B21" i="4"/>
  <c r="B20" i="4"/>
  <c r="B19" i="4"/>
  <c r="B18" i="4"/>
  <c r="B15" i="4"/>
  <c r="B14" i="4"/>
  <c r="I14" i="4"/>
  <c r="H14" i="4"/>
  <c r="D14" i="4"/>
  <c r="F14" i="4"/>
  <c r="G14" i="4"/>
  <c r="B16" i="4"/>
  <c r="B13" i="4"/>
  <c r="B12" i="4"/>
  <c r="B11" i="4"/>
  <c r="B10" i="4"/>
  <c r="B9" i="4"/>
  <c r="B8" i="4"/>
  <c r="B7" i="4"/>
  <c r="B6" i="4"/>
  <c r="B5" i="4"/>
  <c r="B4" i="4"/>
  <c r="B3" i="4"/>
  <c r="R24" i="3"/>
  <c r="S24" i="3"/>
  <c r="T24" i="3"/>
  <c r="BP8" i="3"/>
  <c r="BK8" i="3"/>
  <c r="P8" i="3"/>
  <c r="AI8" i="3"/>
  <c r="AY8" i="3"/>
  <c r="AX8" i="3"/>
  <c r="AW8" i="3"/>
  <c r="AV8" i="3"/>
  <c r="AU8" i="3"/>
  <c r="AT8" i="3"/>
  <c r="AR8" i="3"/>
  <c r="AQ8" i="3"/>
  <c r="AP8" i="3"/>
  <c r="F8" i="3"/>
  <c r="Y8" i="3"/>
  <c r="AO8" i="3"/>
  <c r="BP5" i="3"/>
  <c r="BK5" i="3"/>
  <c r="P5" i="3"/>
  <c r="AI5" i="3"/>
  <c r="AY5" i="3"/>
  <c r="AX5" i="3"/>
  <c r="AW5" i="3"/>
  <c r="AV5" i="3"/>
  <c r="AU5" i="3"/>
  <c r="AT5" i="3"/>
  <c r="AR5" i="3"/>
  <c r="AQ5" i="3"/>
  <c r="AP5" i="3"/>
  <c r="F5" i="3"/>
  <c r="Y5" i="3"/>
  <c r="AO5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3" i="3"/>
  <c r="AI4" i="3"/>
  <c r="AI6" i="3"/>
  <c r="AI7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51" i="3"/>
  <c r="AH50" i="3"/>
  <c r="AH24" i="3"/>
  <c r="AH51" i="3"/>
  <c r="AG50" i="3"/>
  <c r="AG24" i="3"/>
  <c r="AG51" i="3"/>
  <c r="AF50" i="3"/>
  <c r="AF24" i="3"/>
  <c r="AF51" i="3"/>
  <c r="AE50" i="3"/>
  <c r="AE24" i="3"/>
  <c r="AE51" i="3"/>
  <c r="AD50" i="3"/>
  <c r="AD24" i="3"/>
  <c r="AD51" i="3"/>
  <c r="AB50" i="3"/>
  <c r="AA50" i="3"/>
  <c r="Z50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44" i="3"/>
  <c r="Y45" i="3"/>
  <c r="Y46" i="3"/>
  <c r="Y49" i="3"/>
  <c r="Y50" i="3"/>
  <c r="AB24" i="3"/>
  <c r="AA24" i="3"/>
  <c r="Z24" i="3"/>
  <c r="Y3" i="3"/>
  <c r="Y4" i="3"/>
  <c r="Y6" i="3"/>
  <c r="Y7" i="3"/>
  <c r="Y10" i="3"/>
  <c r="Y11" i="3"/>
  <c r="Y13" i="3"/>
  <c r="Y14" i="3"/>
  <c r="Y15" i="3"/>
  <c r="Y16" i="3"/>
  <c r="Y17" i="3"/>
  <c r="Y18" i="3"/>
  <c r="Y19" i="3"/>
  <c r="Y20" i="3"/>
  <c r="Y21" i="3"/>
  <c r="Y22" i="3"/>
  <c r="Y23" i="3"/>
  <c r="Y24" i="3"/>
  <c r="F25" i="3"/>
  <c r="F26" i="3"/>
  <c r="F27" i="3"/>
  <c r="F28" i="3"/>
  <c r="F29" i="3"/>
  <c r="F30" i="3"/>
  <c r="F31" i="3"/>
  <c r="F32" i="3"/>
  <c r="F33" i="3"/>
  <c r="F38" i="3"/>
  <c r="F35" i="3"/>
  <c r="F39" i="3"/>
  <c r="F41" i="3"/>
  <c r="F42" i="3"/>
  <c r="F43" i="3"/>
  <c r="F45" i="3"/>
  <c r="F46" i="3"/>
  <c r="P3" i="3"/>
  <c r="P4" i="3"/>
  <c r="P6" i="3"/>
  <c r="P7" i="3"/>
  <c r="P10" i="3"/>
  <c r="P11" i="3"/>
  <c r="P12" i="3"/>
  <c r="AY12" i="3"/>
  <c r="P13" i="3"/>
  <c r="P14" i="3"/>
  <c r="P15" i="3"/>
  <c r="P16" i="3"/>
  <c r="P17" i="3"/>
  <c r="P18" i="3"/>
  <c r="P19" i="3"/>
  <c r="P20" i="3"/>
  <c r="P21" i="3"/>
  <c r="P22" i="3"/>
  <c r="P23" i="3"/>
  <c r="O24" i="3"/>
  <c r="AX24" i="3"/>
  <c r="N24" i="3"/>
  <c r="M24" i="3"/>
  <c r="L24" i="3"/>
  <c r="AU24" i="3"/>
  <c r="K24" i="3"/>
  <c r="J24" i="3"/>
  <c r="I24" i="3"/>
  <c r="H24" i="3"/>
  <c r="G24" i="3"/>
  <c r="F3" i="3"/>
  <c r="F4" i="3"/>
  <c r="F6" i="3"/>
  <c r="F7" i="3"/>
  <c r="F10" i="3"/>
  <c r="F11" i="3"/>
  <c r="F13" i="3"/>
  <c r="F14" i="3"/>
  <c r="F15" i="3"/>
  <c r="F16" i="3"/>
  <c r="F17" i="3"/>
  <c r="F18" i="3"/>
  <c r="F19" i="3"/>
  <c r="F20" i="3"/>
  <c r="F21" i="3"/>
  <c r="F22" i="3"/>
  <c r="F23" i="3"/>
  <c r="F24" i="3"/>
  <c r="BP13" i="3"/>
  <c r="AY13" i="3"/>
  <c r="AX13" i="3"/>
  <c r="AW13" i="3"/>
  <c r="AV13" i="3"/>
  <c r="AU13" i="3"/>
  <c r="AT13" i="3"/>
  <c r="AR13" i="3"/>
  <c r="AQ13" i="3"/>
  <c r="AP13" i="3"/>
  <c r="AO13" i="3"/>
  <c r="BP23" i="3"/>
  <c r="AY23" i="3"/>
  <c r="AX23" i="3"/>
  <c r="AW23" i="3"/>
  <c r="AV23" i="3"/>
  <c r="AU23" i="3"/>
  <c r="AT23" i="3"/>
  <c r="AR23" i="3"/>
  <c r="AQ23" i="3"/>
  <c r="AP23" i="3"/>
  <c r="AO23" i="3"/>
  <c r="Y46" i="4"/>
  <c r="BP49" i="3"/>
  <c r="P49" i="3"/>
  <c r="AY49" i="3"/>
  <c r="AX49" i="3"/>
  <c r="AW49" i="3"/>
  <c r="AV49" i="3"/>
  <c r="AU49" i="3"/>
  <c r="AT49" i="3"/>
  <c r="AR49" i="3"/>
  <c r="AQ49" i="3"/>
  <c r="AP49" i="3"/>
  <c r="AO49" i="3"/>
  <c r="T50" i="3"/>
  <c r="AB51" i="3"/>
  <c r="AA51" i="3"/>
  <c r="Z51" i="3"/>
  <c r="Y51" i="3"/>
  <c r="B56" i="4"/>
  <c r="B57" i="4"/>
  <c r="B58" i="4"/>
  <c r="B60" i="4"/>
  <c r="B61" i="4"/>
  <c r="B63" i="4"/>
  <c r="B62" i="4"/>
  <c r="B64" i="4"/>
  <c r="B65" i="4"/>
  <c r="B66" i="4"/>
  <c r="B67" i="4"/>
  <c r="B68" i="4"/>
  <c r="B69" i="4"/>
  <c r="B70" i="4"/>
  <c r="B71" i="4"/>
  <c r="B72" i="4"/>
  <c r="B55" i="4"/>
  <c r="D72" i="4"/>
  <c r="E72" i="4"/>
  <c r="F72" i="4"/>
  <c r="D71" i="4"/>
  <c r="E71" i="4"/>
  <c r="F71" i="4"/>
  <c r="D70" i="4"/>
  <c r="E70" i="4"/>
  <c r="F70" i="4"/>
  <c r="D69" i="4"/>
  <c r="E69" i="4"/>
  <c r="F69" i="4"/>
  <c r="D68" i="4"/>
  <c r="E68" i="4"/>
  <c r="F68" i="4"/>
  <c r="D67" i="4"/>
  <c r="E67" i="4"/>
  <c r="F67" i="4"/>
  <c r="D31" i="4"/>
  <c r="D66" i="4"/>
  <c r="E66" i="4"/>
  <c r="F31" i="4"/>
  <c r="F66" i="4"/>
  <c r="D5" i="4"/>
  <c r="D6" i="4"/>
  <c r="D11" i="4"/>
  <c r="D12" i="4"/>
  <c r="D3" i="4"/>
  <c r="D4" i="4"/>
  <c r="D64" i="4"/>
  <c r="D8" i="4"/>
  <c r="D9" i="4"/>
  <c r="D63" i="4"/>
  <c r="D10" i="4"/>
  <c r="D60" i="4"/>
  <c r="D13" i="4"/>
  <c r="D15" i="4"/>
  <c r="D16" i="4"/>
  <c r="D17" i="4"/>
  <c r="D61" i="4"/>
  <c r="D18" i="4"/>
  <c r="D19" i="4"/>
  <c r="D20" i="4"/>
  <c r="D21" i="4"/>
  <c r="D22" i="4"/>
  <c r="D23" i="4"/>
  <c r="D25" i="4"/>
  <c r="D26" i="4"/>
  <c r="D27" i="4"/>
  <c r="D28" i="4"/>
  <c r="D29" i="4"/>
  <c r="D62" i="4"/>
  <c r="D30" i="4"/>
  <c r="D32" i="4"/>
  <c r="D34" i="4"/>
  <c r="D65" i="4"/>
  <c r="D35" i="4"/>
  <c r="D36" i="4"/>
  <c r="D37" i="4"/>
  <c r="D39" i="4"/>
  <c r="D40" i="4"/>
  <c r="D41" i="4"/>
  <c r="D43" i="4"/>
  <c r="D44" i="4"/>
  <c r="D45" i="4"/>
  <c r="D47" i="4"/>
  <c r="E64" i="4"/>
  <c r="E63" i="4"/>
  <c r="E60" i="4"/>
  <c r="E61" i="4"/>
  <c r="E62" i="4"/>
  <c r="E65" i="4"/>
  <c r="F5" i="4"/>
  <c r="F6" i="4"/>
  <c r="F11" i="4"/>
  <c r="F12" i="4"/>
  <c r="F3" i="4"/>
  <c r="F4" i="4"/>
  <c r="F64" i="4"/>
  <c r="F8" i="4"/>
  <c r="F9" i="4"/>
  <c r="F63" i="4"/>
  <c r="F10" i="4"/>
  <c r="F60" i="4"/>
  <c r="F13" i="4"/>
  <c r="F15" i="4"/>
  <c r="F16" i="4"/>
  <c r="F17" i="4"/>
  <c r="F61" i="4"/>
  <c r="F18" i="4"/>
  <c r="F19" i="4"/>
  <c r="F20" i="4"/>
  <c r="F21" i="4"/>
  <c r="F22" i="4"/>
  <c r="F23" i="4"/>
  <c r="F26" i="4"/>
  <c r="F27" i="4"/>
  <c r="F28" i="4"/>
  <c r="F29" i="4"/>
  <c r="F62" i="4"/>
  <c r="F30" i="4"/>
  <c r="F32" i="4"/>
  <c r="F34" i="4"/>
  <c r="F65" i="4"/>
  <c r="F35" i="4"/>
  <c r="F36" i="4"/>
  <c r="F37" i="4"/>
  <c r="F39" i="4"/>
  <c r="F40" i="4"/>
  <c r="F41" i="4"/>
  <c r="F43" i="4"/>
  <c r="F44" i="4"/>
  <c r="F45" i="4"/>
  <c r="F47" i="4"/>
  <c r="I38" i="4"/>
  <c r="H38" i="4"/>
  <c r="I29" i="4"/>
  <c r="H29" i="4"/>
  <c r="H30" i="4"/>
  <c r="I30" i="4"/>
  <c r="K30" i="4"/>
  <c r="I16" i="4"/>
  <c r="H16" i="4"/>
  <c r="Z46" i="4"/>
  <c r="J3" i="2"/>
  <c r="L3" i="2"/>
  <c r="J4" i="2"/>
  <c r="L4" i="2"/>
  <c r="J5" i="2"/>
  <c r="L5" i="2"/>
  <c r="J6" i="2"/>
  <c r="L6" i="2"/>
  <c r="J7" i="2"/>
  <c r="L7" i="2"/>
  <c r="L8" i="2"/>
  <c r="H9" i="2"/>
  <c r="I9" i="2"/>
  <c r="J9" i="2"/>
  <c r="K9" i="2"/>
  <c r="E3" i="7"/>
  <c r="O3" i="7"/>
  <c r="E4" i="7"/>
  <c r="O4" i="7"/>
  <c r="E5" i="7"/>
  <c r="O5" i="7"/>
  <c r="E6" i="7"/>
  <c r="O6" i="7"/>
  <c r="E7" i="7"/>
  <c r="O7" i="7"/>
  <c r="E8" i="7"/>
  <c r="O8" i="7"/>
  <c r="E9" i="7"/>
  <c r="O9" i="7"/>
  <c r="E10" i="7"/>
  <c r="O10" i="7"/>
  <c r="E11" i="7"/>
  <c r="O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O13" i="7"/>
  <c r="O14" i="7"/>
  <c r="O15" i="7"/>
  <c r="O16" i="7"/>
  <c r="O17" i="7"/>
  <c r="F18" i="7"/>
  <c r="G18" i="7"/>
  <c r="H18" i="7"/>
  <c r="J18" i="7"/>
  <c r="K18" i="7"/>
  <c r="L18" i="7"/>
  <c r="M18" i="7"/>
  <c r="N18" i="7"/>
  <c r="O18" i="7"/>
  <c r="R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F40" i="7"/>
  <c r="G40" i="7"/>
  <c r="H40" i="7"/>
  <c r="J40" i="7"/>
  <c r="K40" i="7"/>
  <c r="L40" i="7"/>
  <c r="M40" i="7"/>
  <c r="N40" i="7"/>
  <c r="O40" i="7"/>
  <c r="R40" i="7"/>
  <c r="F41" i="7"/>
  <c r="G41" i="7"/>
  <c r="H41" i="7"/>
  <c r="J41" i="7"/>
  <c r="K41" i="7"/>
  <c r="L41" i="7"/>
  <c r="M41" i="7"/>
  <c r="N41" i="7"/>
  <c r="O41" i="7"/>
  <c r="R41" i="7"/>
  <c r="H3" i="4"/>
  <c r="I4" i="4"/>
  <c r="H5" i="4"/>
  <c r="I5" i="4"/>
  <c r="H6" i="4"/>
  <c r="I6" i="4"/>
  <c r="H7" i="4"/>
  <c r="I7" i="4"/>
  <c r="H8" i="4"/>
  <c r="I8" i="4"/>
  <c r="H9" i="4"/>
  <c r="I9" i="4"/>
  <c r="H10" i="4"/>
  <c r="I10" i="4"/>
  <c r="H11" i="4"/>
  <c r="I11" i="4"/>
  <c r="H12" i="4"/>
  <c r="I12" i="4"/>
  <c r="H13" i="4"/>
  <c r="I13" i="4"/>
  <c r="H15" i="4"/>
  <c r="I15" i="4"/>
  <c r="B17" i="4"/>
  <c r="H17" i="4"/>
  <c r="I17" i="4"/>
  <c r="H18" i="4"/>
  <c r="H19" i="4"/>
  <c r="I20" i="4"/>
  <c r="H21" i="4"/>
  <c r="I21" i="4"/>
  <c r="H22" i="4"/>
  <c r="I22" i="4"/>
  <c r="H23" i="4"/>
  <c r="I23" i="4"/>
  <c r="H26" i="4"/>
  <c r="I26" i="4"/>
  <c r="H27" i="4"/>
  <c r="I27" i="4"/>
  <c r="H28" i="4"/>
  <c r="I28" i="4"/>
  <c r="H31" i="4"/>
  <c r="H32" i="4"/>
  <c r="I32" i="4"/>
  <c r="I34" i="4"/>
  <c r="H35" i="4"/>
  <c r="H36" i="4"/>
  <c r="I37" i="4"/>
  <c r="H39" i="4"/>
  <c r="I39" i="4"/>
  <c r="H40" i="4"/>
  <c r="I40" i="4"/>
  <c r="H41" i="4"/>
  <c r="I41" i="4"/>
  <c r="H43" i="4"/>
  <c r="I43" i="4"/>
  <c r="H44" i="4"/>
  <c r="I44" i="4"/>
  <c r="H45" i="4"/>
  <c r="I45" i="4"/>
  <c r="H47" i="4"/>
  <c r="I47" i="4"/>
  <c r="K46" i="4"/>
  <c r="L46" i="4"/>
  <c r="M46" i="4"/>
  <c r="N46" i="4"/>
  <c r="O46" i="4"/>
  <c r="P46" i="4"/>
  <c r="Q46" i="4"/>
  <c r="R46" i="4"/>
  <c r="S46" i="4"/>
  <c r="AO3" i="3"/>
  <c r="AP3" i="3"/>
  <c r="AQ3" i="3"/>
  <c r="AR3" i="3"/>
  <c r="AT3" i="3"/>
  <c r="AU3" i="3"/>
  <c r="AV3" i="3"/>
  <c r="AW3" i="3"/>
  <c r="AX3" i="3"/>
  <c r="AY3" i="3"/>
  <c r="BK3" i="3"/>
  <c r="BP3" i="3"/>
  <c r="AO4" i="3"/>
  <c r="AP4" i="3"/>
  <c r="AQ4" i="3"/>
  <c r="AR4" i="3"/>
  <c r="AT4" i="3"/>
  <c r="AU4" i="3"/>
  <c r="AV4" i="3"/>
  <c r="AW4" i="3"/>
  <c r="AX4" i="3"/>
  <c r="AY4" i="3"/>
  <c r="BK4" i="3"/>
  <c r="BP4" i="3"/>
  <c r="AO6" i="3"/>
  <c r="AP6" i="3"/>
  <c r="AQ6" i="3"/>
  <c r="AR6" i="3"/>
  <c r="AT6" i="3"/>
  <c r="AU6" i="3"/>
  <c r="AV6" i="3"/>
  <c r="AW6" i="3"/>
  <c r="AX6" i="3"/>
  <c r="AY6" i="3"/>
  <c r="BK6" i="3"/>
  <c r="BP6" i="3"/>
  <c r="AO7" i="3"/>
  <c r="AP7" i="3"/>
  <c r="AQ7" i="3"/>
  <c r="AR7" i="3"/>
  <c r="AT7" i="3"/>
  <c r="AU7" i="3"/>
  <c r="AV7" i="3"/>
  <c r="AW7" i="3"/>
  <c r="AX7" i="3"/>
  <c r="AY7" i="3"/>
  <c r="BK7" i="3"/>
  <c r="BP7" i="3"/>
  <c r="AO10" i="3"/>
  <c r="AP10" i="3"/>
  <c r="AQ10" i="3"/>
  <c r="AR10" i="3"/>
  <c r="AT10" i="3"/>
  <c r="AU10" i="3"/>
  <c r="AV10" i="3"/>
  <c r="AW10" i="3"/>
  <c r="AX10" i="3"/>
  <c r="AY10" i="3"/>
  <c r="BK10" i="3"/>
  <c r="BP10" i="3"/>
  <c r="AO11" i="3"/>
  <c r="AP11" i="3"/>
  <c r="AQ11" i="3"/>
  <c r="AR11" i="3"/>
  <c r="AT11" i="3"/>
  <c r="AU11" i="3"/>
  <c r="AV11" i="3"/>
  <c r="AW11" i="3"/>
  <c r="AX11" i="3"/>
  <c r="AY11" i="3"/>
  <c r="BK11" i="3"/>
  <c r="BP11" i="3"/>
  <c r="AO12" i="3"/>
  <c r="AP12" i="3"/>
  <c r="AQ12" i="3"/>
  <c r="AR12" i="3"/>
  <c r="AT12" i="3"/>
  <c r="AU12" i="3"/>
  <c r="AV12" i="3"/>
  <c r="AW12" i="3"/>
  <c r="AX12" i="3"/>
  <c r="BK12" i="3"/>
  <c r="BP12" i="3"/>
  <c r="AO14" i="3"/>
  <c r="AP14" i="3"/>
  <c r="AQ14" i="3"/>
  <c r="AR14" i="3"/>
  <c r="AT14" i="3"/>
  <c r="AU14" i="3"/>
  <c r="AV14" i="3"/>
  <c r="AW14" i="3"/>
  <c r="AX14" i="3"/>
  <c r="AY14" i="3"/>
  <c r="BK14" i="3"/>
  <c r="BP14" i="3"/>
  <c r="AO15" i="3"/>
  <c r="AP15" i="3"/>
  <c r="AQ15" i="3"/>
  <c r="AR15" i="3"/>
  <c r="AT15" i="3"/>
  <c r="AU15" i="3"/>
  <c r="AV15" i="3"/>
  <c r="AW15" i="3"/>
  <c r="AX15" i="3"/>
  <c r="AY15" i="3"/>
  <c r="BP15" i="3"/>
  <c r="AO16" i="3"/>
  <c r="AP16" i="3"/>
  <c r="AQ16" i="3"/>
  <c r="AR16" i="3"/>
  <c r="AT16" i="3"/>
  <c r="AU16" i="3"/>
  <c r="AV16" i="3"/>
  <c r="AW16" i="3"/>
  <c r="AX16" i="3"/>
  <c r="AY16" i="3"/>
  <c r="BK16" i="3"/>
  <c r="BP16" i="3"/>
  <c r="AO17" i="3"/>
  <c r="AP17" i="3"/>
  <c r="AQ17" i="3"/>
  <c r="AR17" i="3"/>
  <c r="AT17" i="3"/>
  <c r="AU17" i="3"/>
  <c r="AV17" i="3"/>
  <c r="AW17" i="3"/>
  <c r="AX17" i="3"/>
  <c r="AY17" i="3"/>
  <c r="BK17" i="3"/>
  <c r="BP17" i="3"/>
  <c r="AO18" i="3"/>
  <c r="AP18" i="3"/>
  <c r="AQ18" i="3"/>
  <c r="AR18" i="3"/>
  <c r="AT18" i="3"/>
  <c r="AU18" i="3"/>
  <c r="AV18" i="3"/>
  <c r="AW18" i="3"/>
  <c r="AX18" i="3"/>
  <c r="AY18" i="3"/>
  <c r="BK18" i="3"/>
  <c r="BP18" i="3"/>
  <c r="AO19" i="3"/>
  <c r="AP19" i="3"/>
  <c r="AQ19" i="3"/>
  <c r="AR19" i="3"/>
  <c r="AT19" i="3"/>
  <c r="AU19" i="3"/>
  <c r="AV19" i="3"/>
  <c r="AW19" i="3"/>
  <c r="AX19" i="3"/>
  <c r="AY19" i="3"/>
  <c r="BK19" i="3"/>
  <c r="BP19" i="3"/>
  <c r="AO20" i="3"/>
  <c r="AP20" i="3"/>
  <c r="AQ20" i="3"/>
  <c r="AR20" i="3"/>
  <c r="AT20" i="3"/>
  <c r="AU20" i="3"/>
  <c r="AV20" i="3"/>
  <c r="AW20" i="3"/>
  <c r="AX20" i="3"/>
  <c r="AY20" i="3"/>
  <c r="BK20" i="3"/>
  <c r="BP20" i="3"/>
  <c r="AO21" i="3"/>
  <c r="AP21" i="3"/>
  <c r="AQ21" i="3"/>
  <c r="AR21" i="3"/>
  <c r="AT21" i="3"/>
  <c r="AU21" i="3"/>
  <c r="AV21" i="3"/>
  <c r="AW21" i="3"/>
  <c r="AX21" i="3"/>
  <c r="AY21" i="3"/>
  <c r="BK21" i="3"/>
  <c r="BP21" i="3"/>
  <c r="AP22" i="3"/>
  <c r="AQ22" i="3"/>
  <c r="AR22" i="3"/>
  <c r="AT22" i="3"/>
  <c r="AU22" i="3"/>
  <c r="AV22" i="3"/>
  <c r="AW22" i="3"/>
  <c r="AX22" i="3"/>
  <c r="AY22" i="3"/>
  <c r="BK22" i="3"/>
  <c r="BP22" i="3"/>
  <c r="Q31" i="4"/>
  <c r="R31" i="4"/>
  <c r="S31" i="4"/>
  <c r="AW24" i="3"/>
  <c r="AQ24" i="3"/>
  <c r="AT24" i="3"/>
  <c r="AV24" i="3"/>
  <c r="BK24" i="3"/>
  <c r="BL24" i="3"/>
  <c r="BM24" i="3"/>
  <c r="BM50" i="3"/>
  <c r="BM51" i="3"/>
  <c r="BN24" i="3"/>
  <c r="BO24" i="3"/>
  <c r="BO50" i="3"/>
  <c r="BO51" i="3"/>
  <c r="P25" i="3"/>
  <c r="AO25" i="3"/>
  <c r="AP25" i="3"/>
  <c r="AQ25" i="3"/>
  <c r="AR25" i="3"/>
  <c r="AT25" i="3"/>
  <c r="AU25" i="3"/>
  <c r="AV25" i="3"/>
  <c r="AW25" i="3"/>
  <c r="AX25" i="3"/>
  <c r="AY25" i="3"/>
  <c r="BK25" i="3"/>
  <c r="BK26" i="3"/>
  <c r="BK27" i="3"/>
  <c r="BK28" i="3"/>
  <c r="BK29" i="3"/>
  <c r="BK30" i="3"/>
  <c r="BK31" i="3"/>
  <c r="BK32" i="3"/>
  <c r="BK33" i="3"/>
  <c r="BK34" i="3"/>
  <c r="BK35" i="3"/>
  <c r="BK36" i="3"/>
  <c r="BK37" i="3"/>
  <c r="BK38" i="3"/>
  <c r="BK39" i="3"/>
  <c r="BK40" i="3"/>
  <c r="BK41" i="3"/>
  <c r="BK42" i="3"/>
  <c r="BK44" i="3"/>
  <c r="BK46" i="3"/>
  <c r="BK47" i="3"/>
  <c r="BK50" i="3"/>
  <c r="BK51" i="3"/>
  <c r="BP25" i="3"/>
  <c r="P26" i="3"/>
  <c r="AO26" i="3"/>
  <c r="AP26" i="3"/>
  <c r="AQ26" i="3"/>
  <c r="AR26" i="3"/>
  <c r="AT26" i="3"/>
  <c r="AU26" i="3"/>
  <c r="AV26" i="3"/>
  <c r="AW26" i="3"/>
  <c r="AX26" i="3"/>
  <c r="AY26" i="3"/>
  <c r="BP26" i="3"/>
  <c r="AO27" i="3"/>
  <c r="P27" i="3"/>
  <c r="AP27" i="3"/>
  <c r="AQ27" i="3"/>
  <c r="AR27" i="3"/>
  <c r="AT27" i="3"/>
  <c r="AU27" i="3"/>
  <c r="AV27" i="3"/>
  <c r="AW27" i="3"/>
  <c r="AX27" i="3"/>
  <c r="AY27" i="3"/>
  <c r="BP27" i="3"/>
  <c r="P28" i="3"/>
  <c r="AY28" i="3"/>
  <c r="AO28" i="3"/>
  <c r="AP28" i="3"/>
  <c r="AQ28" i="3"/>
  <c r="AR28" i="3"/>
  <c r="AT28" i="3"/>
  <c r="AU28" i="3"/>
  <c r="AV28" i="3"/>
  <c r="AW28" i="3"/>
  <c r="AX28" i="3"/>
  <c r="BP28" i="3"/>
  <c r="P29" i="3"/>
  <c r="AO29" i="3"/>
  <c r="AP29" i="3"/>
  <c r="AQ29" i="3"/>
  <c r="AR29" i="3"/>
  <c r="AT29" i="3"/>
  <c r="AU29" i="3"/>
  <c r="AV29" i="3"/>
  <c r="AW29" i="3"/>
  <c r="AX29" i="3"/>
  <c r="AY29" i="3"/>
  <c r="BP29" i="3"/>
  <c r="AO30" i="3"/>
  <c r="P30" i="3"/>
  <c r="AP30" i="3"/>
  <c r="AQ30" i="3"/>
  <c r="AR30" i="3"/>
  <c r="AT30" i="3"/>
  <c r="AU30" i="3"/>
  <c r="AV30" i="3"/>
  <c r="AW30" i="3"/>
  <c r="AX30" i="3"/>
  <c r="AY30" i="3"/>
  <c r="BP30" i="3"/>
  <c r="AO31" i="3"/>
  <c r="P31" i="3"/>
  <c r="AP31" i="3"/>
  <c r="AQ31" i="3"/>
  <c r="AR31" i="3"/>
  <c r="AT31" i="3"/>
  <c r="AU31" i="3"/>
  <c r="AV31" i="3"/>
  <c r="AW31" i="3"/>
  <c r="AX31" i="3"/>
  <c r="AY31" i="3"/>
  <c r="BP31" i="3"/>
  <c r="P32" i="3"/>
  <c r="AO32" i="3"/>
  <c r="AP32" i="3"/>
  <c r="AQ32" i="3"/>
  <c r="AR32" i="3"/>
  <c r="AT32" i="3"/>
  <c r="AU32" i="3"/>
  <c r="AV32" i="3"/>
  <c r="AW32" i="3"/>
  <c r="AX32" i="3"/>
  <c r="AY32" i="3"/>
  <c r="BP32" i="3"/>
  <c r="AO33" i="3"/>
  <c r="P33" i="3"/>
  <c r="AY33" i="3"/>
  <c r="AP33" i="3"/>
  <c r="AQ33" i="3"/>
  <c r="AR33" i="3"/>
  <c r="AT33" i="3"/>
  <c r="AU33" i="3"/>
  <c r="AV33" i="3"/>
  <c r="AW33" i="3"/>
  <c r="AX33" i="3"/>
  <c r="BP33" i="3"/>
  <c r="P34" i="3"/>
  <c r="AY34" i="3"/>
  <c r="AP34" i="3"/>
  <c r="AQ34" i="3"/>
  <c r="AR34" i="3"/>
  <c r="AT34" i="3"/>
  <c r="AU34" i="3"/>
  <c r="AV34" i="3"/>
  <c r="AW34" i="3"/>
  <c r="AX34" i="3"/>
  <c r="BP34" i="3"/>
  <c r="P35" i="3"/>
  <c r="AO35" i="3"/>
  <c r="AP35" i="3"/>
  <c r="AQ35" i="3"/>
  <c r="AR35" i="3"/>
  <c r="AT35" i="3"/>
  <c r="AU35" i="3"/>
  <c r="AV35" i="3"/>
  <c r="AW35" i="3"/>
  <c r="AX35" i="3"/>
  <c r="AY35" i="3"/>
  <c r="BP35" i="3"/>
  <c r="AO36" i="3"/>
  <c r="P36" i="3"/>
  <c r="AP36" i="3"/>
  <c r="AQ36" i="3"/>
  <c r="AR36" i="3"/>
  <c r="AT36" i="3"/>
  <c r="AU36" i="3"/>
  <c r="AV36" i="3"/>
  <c r="AW36" i="3"/>
  <c r="AX36" i="3"/>
  <c r="AY36" i="3"/>
  <c r="BP36" i="3"/>
  <c r="AO37" i="3"/>
  <c r="P37" i="3"/>
  <c r="AP37" i="3"/>
  <c r="AQ37" i="3"/>
  <c r="AR37" i="3"/>
  <c r="AT37" i="3"/>
  <c r="AU37" i="3"/>
  <c r="AV37" i="3"/>
  <c r="AW37" i="3"/>
  <c r="AX37" i="3"/>
  <c r="AY37" i="3"/>
  <c r="BP37" i="3"/>
  <c r="P38" i="3"/>
  <c r="AO38" i="3"/>
  <c r="AP38" i="3"/>
  <c r="AQ38" i="3"/>
  <c r="AR38" i="3"/>
  <c r="AT38" i="3"/>
  <c r="AU38" i="3"/>
  <c r="AV38" i="3"/>
  <c r="AW38" i="3"/>
  <c r="AX38" i="3"/>
  <c r="AY38" i="3"/>
  <c r="BP38" i="3"/>
  <c r="AO39" i="3"/>
  <c r="P39" i="3"/>
  <c r="AP39" i="3"/>
  <c r="AQ39" i="3"/>
  <c r="AR39" i="3"/>
  <c r="AT39" i="3"/>
  <c r="AU39" i="3"/>
  <c r="AV39" i="3"/>
  <c r="AW39" i="3"/>
  <c r="AX39" i="3"/>
  <c r="AY39" i="3"/>
  <c r="BP39" i="3"/>
  <c r="P40" i="3"/>
  <c r="AY40" i="3"/>
  <c r="AO40" i="3"/>
  <c r="AP40" i="3"/>
  <c r="AQ40" i="3"/>
  <c r="AR40" i="3"/>
  <c r="AT40" i="3"/>
  <c r="AU40" i="3"/>
  <c r="AV40" i="3"/>
  <c r="AW40" i="3"/>
  <c r="AX40" i="3"/>
  <c r="BP40" i="3"/>
  <c r="P41" i="3"/>
  <c r="P47" i="3"/>
  <c r="P42" i="3"/>
  <c r="P45" i="3"/>
  <c r="P43" i="3"/>
  <c r="P44" i="3"/>
  <c r="P46" i="3"/>
  <c r="AY46" i="3"/>
  <c r="P48" i="3"/>
  <c r="AO41" i="3"/>
  <c r="AP41" i="3"/>
  <c r="AQ41" i="3"/>
  <c r="AR41" i="3"/>
  <c r="AT41" i="3"/>
  <c r="AU41" i="3"/>
  <c r="AV41" i="3"/>
  <c r="AW41" i="3"/>
  <c r="AX41" i="3"/>
  <c r="AY41" i="3"/>
  <c r="BP41" i="3"/>
  <c r="BP42" i="3"/>
  <c r="BP44" i="3"/>
  <c r="BP43" i="3"/>
  <c r="BQ40" i="3"/>
  <c r="AO42" i="3"/>
  <c r="AP42" i="3"/>
  <c r="AQ42" i="3"/>
  <c r="AR42" i="3"/>
  <c r="AT42" i="3"/>
  <c r="AU42" i="3"/>
  <c r="AV42" i="3"/>
  <c r="AW42" i="3"/>
  <c r="AX42" i="3"/>
  <c r="AY42" i="3"/>
  <c r="AO43" i="3"/>
  <c r="AP43" i="3"/>
  <c r="AQ43" i="3"/>
  <c r="AR43" i="3"/>
  <c r="AT43" i="3"/>
  <c r="AU43" i="3"/>
  <c r="AV43" i="3"/>
  <c r="AW43" i="3"/>
  <c r="AX43" i="3"/>
  <c r="AY43" i="3"/>
  <c r="AO44" i="3"/>
  <c r="AP44" i="3"/>
  <c r="AQ44" i="3"/>
  <c r="AR44" i="3"/>
  <c r="AT44" i="3"/>
  <c r="AU44" i="3"/>
  <c r="AV44" i="3"/>
  <c r="AW44" i="3"/>
  <c r="AX44" i="3"/>
  <c r="AY44" i="3"/>
  <c r="AO45" i="3"/>
  <c r="AP45" i="3"/>
  <c r="AQ45" i="3"/>
  <c r="AR45" i="3"/>
  <c r="AT45" i="3"/>
  <c r="AU45" i="3"/>
  <c r="AV45" i="3"/>
  <c r="AW45" i="3"/>
  <c r="AX45" i="3"/>
  <c r="AY45" i="3"/>
  <c r="BP45" i="3"/>
  <c r="AO46" i="3"/>
  <c r="AP46" i="3"/>
  <c r="AQ46" i="3"/>
  <c r="AR46" i="3"/>
  <c r="AT46" i="3"/>
  <c r="AU46" i="3"/>
  <c r="AV46" i="3"/>
  <c r="AW46" i="3"/>
  <c r="AX46" i="3"/>
  <c r="BP46" i="3"/>
  <c r="AO47" i="3"/>
  <c r="AP47" i="3"/>
  <c r="AQ47" i="3"/>
  <c r="AR47" i="3"/>
  <c r="AT47" i="3"/>
  <c r="AU47" i="3"/>
  <c r="AV47" i="3"/>
  <c r="AW47" i="3"/>
  <c r="AX47" i="3"/>
  <c r="AY47" i="3"/>
  <c r="BP47" i="3"/>
  <c r="AO48" i="3"/>
  <c r="AP48" i="3"/>
  <c r="AQ48" i="3"/>
  <c r="AR48" i="3"/>
  <c r="AT48" i="3"/>
  <c r="AU48" i="3"/>
  <c r="AV48" i="3"/>
  <c r="AW48" i="3"/>
  <c r="AX48" i="3"/>
  <c r="AY48" i="3"/>
  <c r="BK48" i="3"/>
  <c r="BP48" i="3"/>
  <c r="G50" i="3"/>
  <c r="G51" i="3"/>
  <c r="H51" i="3"/>
  <c r="R34" i="4"/>
  <c r="R32" i="4"/>
  <c r="BN50" i="3"/>
  <c r="BP50" i="3"/>
  <c r="K50" i="3"/>
  <c r="AT50" i="3"/>
  <c r="L50" i="3"/>
  <c r="AU50" i="3"/>
  <c r="M50" i="3"/>
  <c r="M51" i="3"/>
  <c r="AV51" i="3"/>
  <c r="N50" i="3"/>
  <c r="N51" i="3"/>
  <c r="AW51" i="3"/>
  <c r="O50" i="3"/>
  <c r="O51" i="3"/>
  <c r="AX51" i="3"/>
  <c r="R50" i="3"/>
  <c r="S50" i="3"/>
  <c r="AP50" i="3"/>
  <c r="BL50" i="3"/>
  <c r="BL51" i="3"/>
  <c r="BN51" i="3"/>
  <c r="T31" i="4"/>
  <c r="BP24" i="3"/>
  <c r="AR24" i="3"/>
  <c r="AP24" i="3"/>
  <c r="H37" i="4"/>
  <c r="I36" i="4"/>
  <c r="I35" i="4"/>
  <c r="H34" i="4"/>
  <c r="I31" i="4"/>
  <c r="H20" i="4"/>
  <c r="I19" i="4"/>
  <c r="I18" i="4"/>
  <c r="H4" i="4"/>
  <c r="I3" i="4"/>
  <c r="L9" i="2"/>
  <c r="P31" i="4"/>
  <c r="AO24" i="3"/>
  <c r="AO22" i="3"/>
  <c r="AW50" i="3"/>
  <c r="S51" i="3"/>
  <c r="AQ50" i="3"/>
  <c r="Q32" i="4"/>
  <c r="S32" i="4"/>
  <c r="T32" i="4"/>
  <c r="L51" i="3"/>
  <c r="AU51" i="3"/>
  <c r="AX50" i="3"/>
  <c r="AV50" i="3"/>
  <c r="AR50" i="3"/>
  <c r="F51" i="3"/>
  <c r="P34" i="4"/>
  <c r="P32" i="4"/>
  <c r="AO50" i="3"/>
  <c r="AQ51" i="3"/>
  <c r="AO34" i="3"/>
  <c r="I25" i="4"/>
  <c r="H25" i="4"/>
  <c r="F25" i="4"/>
  <c r="G25" i="4"/>
  <c r="R51" i="3"/>
  <c r="P50" i="3"/>
  <c r="AY50" i="3"/>
  <c r="K51" i="3"/>
  <c r="AT51" i="3"/>
  <c r="I51" i="3"/>
  <c r="Q34" i="4"/>
  <c r="AP51" i="3"/>
  <c r="T51" i="3"/>
  <c r="P24" i="3"/>
  <c r="AY24" i="3"/>
  <c r="G43" i="4"/>
  <c r="G16" i="4"/>
  <c r="G38" i="4"/>
  <c r="G4" i="4"/>
  <c r="G27" i="4"/>
  <c r="G18" i="4"/>
  <c r="G12" i="4"/>
  <c r="D57" i="4"/>
  <c r="G23" i="4"/>
  <c r="G19" i="4"/>
  <c r="G15" i="4"/>
  <c r="F58" i="4"/>
  <c r="G11" i="4"/>
  <c r="G70" i="4"/>
  <c r="G20" i="4"/>
  <c r="D58" i="4"/>
  <c r="E58" i="4"/>
  <c r="G22" i="4"/>
  <c r="G13" i="4"/>
  <c r="G8" i="4"/>
  <c r="G45" i="4"/>
  <c r="G40" i="4"/>
  <c r="G30" i="4"/>
  <c r="G26" i="4"/>
  <c r="G21" i="4"/>
  <c r="D56" i="4"/>
  <c r="D55" i="4"/>
  <c r="F56" i="4"/>
  <c r="F55" i="4"/>
  <c r="E57" i="4"/>
  <c r="E56" i="4"/>
  <c r="G65" i="4"/>
  <c r="G69" i="4"/>
  <c r="G5" i="4"/>
  <c r="G29" i="4"/>
  <c r="G66" i="4"/>
  <c r="G68" i="4"/>
  <c r="G72" i="4"/>
  <c r="G34" i="4"/>
  <c r="G32" i="4"/>
  <c r="G47" i="4"/>
  <c r="G44" i="4"/>
  <c r="G41" i="4"/>
  <c r="G39" i="4"/>
  <c r="G37" i="4"/>
  <c r="G35" i="4"/>
  <c r="G31" i="4"/>
  <c r="G67" i="4"/>
  <c r="G71" i="4"/>
  <c r="G61" i="4"/>
  <c r="G64" i="4"/>
  <c r="G60" i="4"/>
  <c r="G62" i="4"/>
  <c r="G63" i="4"/>
  <c r="G17" i="4"/>
  <c r="G6" i="4"/>
  <c r="G9" i="4"/>
  <c r="G36" i="4"/>
  <c r="G3" i="4"/>
  <c r="G7" i="4"/>
  <c r="G10" i="4"/>
  <c r="G28" i="4"/>
  <c r="AO51" i="3"/>
  <c r="P51" i="3"/>
  <c r="AY51" i="3"/>
  <c r="F57" i="4"/>
  <c r="G57" i="4"/>
  <c r="AR51" i="3"/>
  <c r="BP51" i="3"/>
  <c r="S34" i="4"/>
  <c r="T34" i="4"/>
  <c r="G58" i="4"/>
  <c r="G55" i="4"/>
  <c r="G56" i="4"/>
</calcChain>
</file>

<file path=xl/comments1.xml><?xml version="1.0" encoding="utf-8"?>
<comments xmlns="http://schemas.openxmlformats.org/spreadsheetml/2006/main">
  <authors>
    <author>adi</author>
  </authors>
  <commentList>
    <comment ref="F8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Add: Amy Connolly</t>
        </r>
      </text>
    </comment>
    <comment ref="H20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+ 5 Diploma / Master students</t>
        </r>
      </text>
    </comment>
    <comment ref="F24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Add: Alexander Kappes</t>
        </r>
      </text>
    </comment>
    <comment ref="G24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Remove: Tilo W.</t>
        </r>
      </text>
    </comment>
    <comment ref="G26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Add: Andreas Gross</t>
        </r>
      </text>
    </comment>
    <comment ref="G29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Add: Georges Kohnen</t>
        </r>
      </text>
    </comment>
    <comment ref="G31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Stijn Buitink instead of Kalpana Singh</t>
        </r>
      </text>
    </comment>
    <comment ref="G37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Andreas Gross left in Sept. 2010</t>
        </r>
      </text>
    </comment>
  </commentList>
</comments>
</file>

<file path=xl/sharedStrings.xml><?xml version="1.0" encoding="utf-8"?>
<sst xmlns="http://schemas.openxmlformats.org/spreadsheetml/2006/main" count="962" uniqueCount="320">
  <si>
    <t>2.3 Computing &amp; Data Management</t>
  </si>
  <si>
    <t>2.4 Triggering &amp; Filtering</t>
  </si>
  <si>
    <t>Total</t>
  </si>
  <si>
    <t xml:space="preserve"> Students</t>
  </si>
  <si>
    <t xml:space="preserve"> Sc / Post Docs</t>
  </si>
  <si>
    <t xml:space="preserve"> Faculty</t>
  </si>
  <si>
    <t>US (FTE)</t>
  </si>
  <si>
    <t>Europe &amp; Asia Pacific</t>
  </si>
  <si>
    <t>(FTE)</t>
  </si>
  <si>
    <t>In-kind Totals</t>
  </si>
  <si>
    <t>Core</t>
  </si>
  <si>
    <t>Base Grants</t>
  </si>
  <si>
    <t>2.1 Management</t>
  </si>
  <si>
    <t>2.2 Detector M&amp;O</t>
  </si>
  <si>
    <t>2.5 Data Quality, Simulation and Reconstruction Tools</t>
  </si>
  <si>
    <t>In-kind Effort Still To Be Distributed</t>
  </si>
  <si>
    <t>Totals</t>
  </si>
  <si>
    <t>Ph.D. scientists</t>
  </si>
  <si>
    <t>Submitted 04/07/2009</t>
  </si>
  <si>
    <t>Updated 04/25/2009</t>
  </si>
  <si>
    <t>Head Count</t>
  </si>
  <si>
    <t>Funding Agency</t>
  </si>
  <si>
    <t>NSF</t>
  </si>
  <si>
    <t>BMBF</t>
  </si>
  <si>
    <t>DESY</t>
  </si>
  <si>
    <t>SNSF</t>
  </si>
  <si>
    <t>SRC</t>
  </si>
  <si>
    <t>FNRS</t>
  </si>
  <si>
    <t>DFG</t>
  </si>
  <si>
    <t>JSPS</t>
  </si>
  <si>
    <t>FWO</t>
  </si>
  <si>
    <t>STFC</t>
  </si>
  <si>
    <r>
      <t xml:space="preserve">University of Wisconsin, River Falls </t>
    </r>
    <r>
      <rPr>
        <sz val="12"/>
        <rFont val="Times New Roman"/>
        <family val="1"/>
      </rPr>
      <t>(Jim Madsen)</t>
    </r>
  </si>
  <si>
    <t>NSERC</t>
  </si>
  <si>
    <t>Institution</t>
  </si>
  <si>
    <t>Alabama</t>
  </si>
  <si>
    <t>Alaska</t>
  </si>
  <si>
    <t>Clark Atlanta</t>
  </si>
  <si>
    <t>Georgia Tech</t>
  </si>
  <si>
    <t>LBNL</t>
  </si>
  <si>
    <t>Ohio</t>
  </si>
  <si>
    <t>Penn State</t>
  </si>
  <si>
    <t>Southern</t>
  </si>
  <si>
    <t>UC-Irvine</t>
  </si>
  <si>
    <t>UC-Berkeley</t>
  </si>
  <si>
    <t>Delaware</t>
  </si>
  <si>
    <t>Kansas</t>
  </si>
  <si>
    <t>Maryland</t>
  </si>
  <si>
    <t>UW-River Falls</t>
  </si>
  <si>
    <t>UW-Madison</t>
  </si>
  <si>
    <t>Aachen</t>
  </si>
  <si>
    <t>Dortmund</t>
  </si>
  <si>
    <t>Mainz</t>
  </si>
  <si>
    <t>Wuppertal</t>
  </si>
  <si>
    <t>Humboldt</t>
  </si>
  <si>
    <t>Bochum</t>
  </si>
  <si>
    <t>Heidelberg</t>
  </si>
  <si>
    <t>Bonn</t>
  </si>
  <si>
    <t>Libre</t>
  </si>
  <si>
    <t>Mons</t>
  </si>
  <si>
    <t>Gent</t>
  </si>
  <si>
    <t>Vrije</t>
  </si>
  <si>
    <t>Stockholm</t>
  </si>
  <si>
    <t>Uppsala</t>
  </si>
  <si>
    <t>Alberta</t>
  </si>
  <si>
    <t>Barbados</t>
  </si>
  <si>
    <t>Oxford</t>
  </si>
  <si>
    <t>Canterbury</t>
  </si>
  <si>
    <t>Chiba</t>
  </si>
  <si>
    <t>Lausanne</t>
  </si>
  <si>
    <t>Non-U.S. Institutions Subtotal</t>
  </si>
  <si>
    <t>Total U.S. &amp; Non-U.S.</t>
  </si>
  <si>
    <t>SERVICE WORK paid by INST. IN-KIND only (FTE)</t>
  </si>
  <si>
    <r>
      <t xml:space="preserve">University of  Alabama </t>
    </r>
    <r>
      <rPr>
        <sz val="12"/>
        <rFont val="Times New Roman"/>
        <family val="1"/>
      </rPr>
      <t>(Dawn Williams)</t>
    </r>
    <r>
      <rPr>
        <b/>
        <sz val="10"/>
        <rFont val="Times New Roman"/>
        <family val="1"/>
      </rPr>
      <t/>
    </r>
  </si>
  <si>
    <r>
      <t xml:space="preserve">University of  Alaska </t>
    </r>
    <r>
      <rPr>
        <sz val="12"/>
        <rFont val="Times New Roman"/>
        <family val="1"/>
      </rPr>
      <t>(Katherine Rawlins)</t>
    </r>
  </si>
  <si>
    <r>
      <t xml:space="preserve">Clark Atlanta </t>
    </r>
    <r>
      <rPr>
        <sz val="12"/>
        <rFont val="Times New Roman"/>
        <family val="1"/>
      </rPr>
      <t xml:space="preserve">(George Japaridze) </t>
    </r>
  </si>
  <si>
    <r>
      <t xml:space="preserve">Georgia Tech </t>
    </r>
    <r>
      <rPr>
        <sz val="12"/>
        <rFont val="Times New Roman"/>
        <family val="1"/>
      </rPr>
      <t xml:space="preserve">(Ignacio Taboada) </t>
    </r>
  </si>
  <si>
    <r>
      <t xml:space="preserve">LBNL </t>
    </r>
    <r>
      <rPr>
        <sz val="12"/>
        <rFont val="Times New Roman"/>
        <family val="1"/>
      </rPr>
      <t>(Spencer Klein)</t>
    </r>
  </si>
  <si>
    <r>
      <t xml:space="preserve">Pennsylvania State University </t>
    </r>
    <r>
      <rPr>
        <sz val="12"/>
        <rFont val="Times New Roman"/>
        <family val="1"/>
      </rPr>
      <t>(Doug Cowen)</t>
    </r>
  </si>
  <si>
    <r>
      <t xml:space="preserve">Southern University </t>
    </r>
    <r>
      <rPr>
        <sz val="12"/>
        <rFont val="Times New Roman"/>
        <family val="1"/>
      </rPr>
      <t>(Ali Fazely)</t>
    </r>
  </si>
  <si>
    <r>
      <t xml:space="preserve">University of California, Berkeley </t>
    </r>
    <r>
      <rPr>
        <sz val="12"/>
        <rFont val="Times New Roman"/>
        <family val="1"/>
      </rPr>
      <t>(Buford Price)</t>
    </r>
  </si>
  <si>
    <r>
      <t xml:space="preserve">University of California, Irvine </t>
    </r>
    <r>
      <rPr>
        <sz val="12"/>
        <rFont val="Times New Roman"/>
        <family val="1"/>
      </rPr>
      <t>(Steve Barwick)</t>
    </r>
  </si>
  <si>
    <r>
      <t xml:space="preserve">University of Kansas </t>
    </r>
    <r>
      <rPr>
        <sz val="12"/>
        <rFont val="Times New Roman"/>
        <family val="1"/>
      </rPr>
      <t>(Dave Besson)</t>
    </r>
  </si>
  <si>
    <r>
      <t xml:space="preserve">University of Maryland </t>
    </r>
    <r>
      <rPr>
        <sz val="12"/>
        <rFont val="Times New Roman"/>
        <family val="1"/>
      </rPr>
      <t>(Greg Sullivan)</t>
    </r>
  </si>
  <si>
    <r>
      <t xml:space="preserve">University of Wisconsin, Madison </t>
    </r>
    <r>
      <rPr>
        <sz val="12"/>
        <rFont val="Times New Roman"/>
        <family val="1"/>
      </rPr>
      <t>(Albrecht Karle)</t>
    </r>
  </si>
  <si>
    <t xml:space="preserve">U.S. Institutions Subtotal  </t>
  </si>
  <si>
    <r>
      <t xml:space="preserve">DESY-Zeuthen </t>
    </r>
    <r>
      <rPr>
        <sz val="12"/>
        <rFont val="Times New Roman"/>
        <family val="1"/>
      </rPr>
      <t xml:space="preserve">(Christian Spiering) </t>
    </r>
  </si>
  <si>
    <r>
      <t xml:space="preserve">RWTH Aachen </t>
    </r>
    <r>
      <rPr>
        <sz val="12"/>
        <rFont val="Times New Roman"/>
        <family val="1"/>
      </rPr>
      <t xml:space="preserve">(Christopher Wiebusch) </t>
    </r>
  </si>
  <si>
    <r>
      <t xml:space="preserve">Universität Dortmund </t>
    </r>
    <r>
      <rPr>
        <sz val="12"/>
        <rFont val="Times New Roman"/>
        <family val="1"/>
      </rPr>
      <t xml:space="preserve">(Wolfgang Rhode) </t>
    </r>
  </si>
  <si>
    <r>
      <t xml:space="preserve">Universität Mainz </t>
    </r>
    <r>
      <rPr>
        <sz val="12"/>
        <rFont val="Times New Roman"/>
        <family val="1"/>
      </rPr>
      <t xml:space="preserve">(Lutz Köpke) </t>
    </r>
  </si>
  <si>
    <r>
      <t xml:space="preserve">Universität Wuppertal </t>
    </r>
    <r>
      <rPr>
        <sz val="12"/>
        <rFont val="Times New Roman"/>
        <family val="1"/>
      </rPr>
      <t xml:space="preserve">(Klaus Helbing) </t>
    </r>
  </si>
  <si>
    <r>
      <t xml:space="preserve">Humboldt Universität Berlin </t>
    </r>
    <r>
      <rPr>
        <sz val="12"/>
        <rFont val="Times New Roman"/>
        <family val="1"/>
      </rPr>
      <t>(Hermann Kolanoski)</t>
    </r>
  </si>
  <si>
    <r>
      <t xml:space="preserve">Universität Bochum </t>
    </r>
    <r>
      <rPr>
        <sz val="12"/>
        <rFont val="Times New Roman"/>
        <family val="1"/>
      </rPr>
      <t>(Julia Becker)</t>
    </r>
  </si>
  <si>
    <r>
      <t xml:space="preserve">MPI Heidelberg </t>
    </r>
    <r>
      <rPr>
        <sz val="12"/>
        <rFont val="Times New Roman"/>
        <family val="1"/>
      </rPr>
      <t>(Elisa Resconi)</t>
    </r>
  </si>
  <si>
    <r>
      <t xml:space="preserve">Universität Bonn </t>
    </r>
    <r>
      <rPr>
        <sz val="12"/>
        <rFont val="Times New Roman"/>
        <family val="1"/>
      </rPr>
      <t>(Marek Kowalski)</t>
    </r>
  </si>
  <si>
    <r>
      <t xml:space="preserve">Universite Libre de Bruxelles </t>
    </r>
    <r>
      <rPr>
        <sz val="12"/>
        <rFont val="Times New Roman"/>
        <family val="1"/>
      </rPr>
      <t xml:space="preserve">(Daniel Bertrand) </t>
    </r>
  </si>
  <si>
    <r>
      <t xml:space="preserve">University of Gent </t>
    </r>
    <r>
      <rPr>
        <sz val="12"/>
        <rFont val="Times New Roman"/>
        <family val="1"/>
      </rPr>
      <t xml:space="preserve">(Dirk Ryckbosch) </t>
    </r>
  </si>
  <si>
    <r>
      <t xml:space="preserve">Vrije Universiteit Brussel </t>
    </r>
    <r>
      <rPr>
        <sz val="12"/>
        <rFont val="Times New Roman"/>
        <family val="1"/>
      </rPr>
      <t xml:space="preserve">(Catherine de Clercq) </t>
    </r>
  </si>
  <si>
    <r>
      <t xml:space="preserve">Uppsala University </t>
    </r>
    <r>
      <rPr>
        <sz val="12"/>
        <rFont val="Times New Roman"/>
        <family val="1"/>
      </rPr>
      <t xml:space="preserve">(Olga Botner) </t>
    </r>
  </si>
  <si>
    <r>
      <t xml:space="preserve">University of Oxford </t>
    </r>
    <r>
      <rPr>
        <sz val="12"/>
        <rFont val="Times New Roman"/>
        <family val="1"/>
      </rPr>
      <t xml:space="preserve">(Subir Sarkar) </t>
    </r>
  </si>
  <si>
    <r>
      <t xml:space="preserve">University of Canterbury </t>
    </r>
    <r>
      <rPr>
        <sz val="12"/>
        <rFont val="Times New Roman"/>
        <family val="1"/>
      </rPr>
      <t>(Jenni Adams)</t>
    </r>
  </si>
  <si>
    <r>
      <t xml:space="preserve">Chiba University </t>
    </r>
    <r>
      <rPr>
        <sz val="12"/>
        <rFont val="Times New Roman"/>
        <family val="1"/>
      </rPr>
      <t xml:space="preserve">(Shigeru Yoshida) </t>
    </r>
  </si>
  <si>
    <t>WBS 2.1
Program Management</t>
  </si>
  <si>
    <t>WBS 2.2
Detector Operations &amp; Maintenance</t>
  </si>
  <si>
    <t>WBS 2.3
Computing &amp; Data Management</t>
  </si>
  <si>
    <t>WBS 2.4
Triggering &amp; Filtering</t>
  </si>
  <si>
    <t>WBS 2.5
Data Quality, Reconstruction &amp; Simulation Tools</t>
  </si>
  <si>
    <r>
      <t xml:space="preserve">Ecole Polytechnique Federale de Lausanne </t>
    </r>
    <r>
      <rPr>
        <sz val="12"/>
        <rFont val="Times New Roman"/>
        <family val="1"/>
      </rPr>
      <t>(Mathieu Ribordy)</t>
    </r>
  </si>
  <si>
    <t>IceCube M&amp;O - MoU SOW Summary</t>
  </si>
  <si>
    <t>Scientists /
Post Docs</t>
  </si>
  <si>
    <t>Revised</t>
  </si>
  <si>
    <t>Institution (Lead)</t>
  </si>
  <si>
    <t>Ph.D. Authors</t>
  </si>
  <si>
    <t xml:space="preserve"> PhD. Students</t>
  </si>
  <si>
    <t>Authors Head Count</t>
  </si>
  <si>
    <t>MARSDEN</t>
  </si>
  <si>
    <r>
      <t xml:space="preserve">Universite de Mons </t>
    </r>
    <r>
      <rPr>
        <sz val="12"/>
        <rFont val="Times New Roman"/>
        <family val="1"/>
      </rPr>
      <t xml:space="preserve">(Evelyne Daubie) </t>
    </r>
  </si>
  <si>
    <r>
      <t xml:space="preserve">University of Alberta </t>
    </r>
    <r>
      <rPr>
        <sz val="12"/>
        <rFont val="Times New Roman"/>
        <family val="1"/>
      </rPr>
      <t xml:space="preserve">(Darren, Grant) </t>
    </r>
  </si>
  <si>
    <r>
      <t xml:space="preserve">University of the West Indies, Barbados </t>
    </r>
    <r>
      <rPr>
        <sz val="12"/>
        <rFont val="Times New Roman"/>
        <family val="1"/>
      </rPr>
      <t xml:space="preserve">(Suruj Seunarine) </t>
    </r>
  </si>
  <si>
    <t>U.S.</t>
  </si>
  <si>
    <t>Non U.S.</t>
  </si>
  <si>
    <r>
      <t xml:space="preserve">University of Delaware </t>
    </r>
    <r>
      <rPr>
        <sz val="12"/>
        <rFont val="Times New Roman"/>
        <family val="1"/>
      </rPr>
      <t>(Tom Gaisser)</t>
    </r>
  </si>
  <si>
    <t>v 10.0 , April 22, 2011</t>
  </si>
  <si>
    <t>Revised by PI for the April 2011 Mtg.</t>
  </si>
  <si>
    <t>Changes since last official version are colored red</t>
  </si>
  <si>
    <t>Docushare doc#</t>
  </si>
  <si>
    <t xml:space="preserve"> Scientists/ Post Docs</t>
  </si>
  <si>
    <t>IceCube Authors: M&amp;O Responsibilities (FTE)</t>
  </si>
  <si>
    <r>
      <t xml:space="preserve">University of  Alabama </t>
    </r>
    <r>
      <rPr>
        <sz val="12"/>
        <color indexed="8"/>
        <rFont val="Times New Roman"/>
        <family val="1"/>
      </rPr>
      <t>(Dawn Williams)</t>
    </r>
    <r>
      <rPr>
        <b/>
        <sz val="10"/>
        <rFont val="Times New Roman"/>
        <family val="1"/>
      </rPr>
      <t/>
    </r>
  </si>
  <si>
    <r>
      <t xml:space="preserve">University of  Alaska </t>
    </r>
    <r>
      <rPr>
        <sz val="12"/>
        <color indexed="8"/>
        <rFont val="Times New Roman"/>
        <family val="1"/>
      </rPr>
      <t>(Katherine Rawlins)</t>
    </r>
  </si>
  <si>
    <r>
      <t xml:space="preserve">Clark Atlanta </t>
    </r>
    <r>
      <rPr>
        <sz val="12"/>
        <color indexed="8"/>
        <rFont val="Times New Roman"/>
        <family val="1"/>
      </rPr>
      <t xml:space="preserve">(George Japaridze) </t>
    </r>
  </si>
  <si>
    <r>
      <t xml:space="preserve">Georgia Tech </t>
    </r>
    <r>
      <rPr>
        <sz val="12"/>
        <color indexed="8"/>
        <rFont val="Times New Roman"/>
        <family val="1"/>
      </rPr>
      <t xml:space="preserve">(Ignacio Taboada) </t>
    </r>
  </si>
  <si>
    <r>
      <t xml:space="preserve">LBNL </t>
    </r>
    <r>
      <rPr>
        <sz val="12"/>
        <color indexed="8"/>
        <rFont val="Times New Roman"/>
        <family val="1"/>
      </rPr>
      <t>(Spencer Klein)</t>
    </r>
  </si>
  <si>
    <r>
      <t xml:space="preserve">Ohio State University </t>
    </r>
    <r>
      <rPr>
        <sz val="12"/>
        <color indexed="8"/>
        <rFont val="Times New Roman"/>
        <family val="1"/>
      </rPr>
      <t>(Amy Connolly)</t>
    </r>
  </si>
  <si>
    <r>
      <t xml:space="preserve">Pennsylvania State University </t>
    </r>
    <r>
      <rPr>
        <sz val="12"/>
        <color indexed="8"/>
        <rFont val="Times New Roman"/>
        <family val="1"/>
      </rPr>
      <t>(Doug Cowen)</t>
    </r>
  </si>
  <si>
    <r>
      <t xml:space="preserve">Southern University </t>
    </r>
    <r>
      <rPr>
        <sz val="12"/>
        <color indexed="8"/>
        <rFont val="Times New Roman"/>
        <family val="1"/>
      </rPr>
      <t>(Ali Fazely)</t>
    </r>
  </si>
  <si>
    <r>
      <t xml:space="preserve">University of California, Berkeley </t>
    </r>
    <r>
      <rPr>
        <sz val="12"/>
        <color indexed="8"/>
        <rFont val="Times New Roman"/>
        <family val="1"/>
      </rPr>
      <t>(Buford Price)</t>
    </r>
  </si>
  <si>
    <r>
      <t xml:space="preserve">University of California, Irvine </t>
    </r>
    <r>
      <rPr>
        <sz val="12"/>
        <color indexed="8"/>
        <rFont val="Times New Roman"/>
        <family val="1"/>
      </rPr>
      <t>(Steve Barwick)</t>
    </r>
  </si>
  <si>
    <r>
      <t xml:space="preserve">University of Delaware </t>
    </r>
    <r>
      <rPr>
        <sz val="12"/>
        <color indexed="8"/>
        <rFont val="Times New Roman"/>
        <family val="1"/>
      </rPr>
      <t>(Tom Gaisser)</t>
    </r>
  </si>
  <si>
    <r>
      <t xml:space="preserve">University of Kansas </t>
    </r>
    <r>
      <rPr>
        <sz val="12"/>
        <color indexed="8"/>
        <rFont val="Times New Roman"/>
        <family val="1"/>
      </rPr>
      <t>(Dave Besson)</t>
    </r>
  </si>
  <si>
    <r>
      <t xml:space="preserve">University of Maryland </t>
    </r>
    <r>
      <rPr>
        <sz val="12"/>
        <color indexed="8"/>
        <rFont val="Times New Roman"/>
        <family val="1"/>
      </rPr>
      <t>(Greg Sullivan)</t>
    </r>
  </si>
  <si>
    <r>
      <t xml:space="preserve">University of Wisconsin, River Falls </t>
    </r>
    <r>
      <rPr>
        <sz val="12"/>
        <color indexed="8"/>
        <rFont val="Times New Roman"/>
        <family val="1"/>
      </rPr>
      <t>(Jim Madsen)</t>
    </r>
  </si>
  <si>
    <r>
      <t xml:space="preserve">University of Wisconsin, Madison </t>
    </r>
    <r>
      <rPr>
        <sz val="12"/>
        <color indexed="8"/>
        <rFont val="Times New Roman"/>
        <family val="1"/>
      </rPr>
      <t>(Albrecht Karle)</t>
    </r>
  </si>
  <si>
    <r>
      <t xml:space="preserve">DESY-Zeuthen </t>
    </r>
    <r>
      <rPr>
        <sz val="12"/>
        <color indexed="8"/>
        <rFont val="Times New Roman"/>
        <family val="1"/>
      </rPr>
      <t xml:space="preserve">(Christian Spiering) </t>
    </r>
  </si>
  <si>
    <r>
      <t xml:space="preserve">RWTH Aachen </t>
    </r>
    <r>
      <rPr>
        <sz val="12"/>
        <color indexed="8"/>
        <rFont val="Times New Roman"/>
        <family val="1"/>
      </rPr>
      <t xml:space="preserve">(Christopher Wiebusch) </t>
    </r>
  </si>
  <si>
    <r>
      <t xml:space="preserve">Universität Dortmund </t>
    </r>
    <r>
      <rPr>
        <sz val="12"/>
        <color indexed="8"/>
        <rFont val="Times New Roman"/>
        <family val="1"/>
      </rPr>
      <t xml:space="preserve">(Wolfgang Rhode) </t>
    </r>
  </si>
  <si>
    <r>
      <t xml:space="preserve">Universität Mainz </t>
    </r>
    <r>
      <rPr>
        <sz val="12"/>
        <color indexed="8"/>
        <rFont val="Times New Roman"/>
        <family val="1"/>
      </rPr>
      <t xml:space="preserve">(Lutz Köpke) </t>
    </r>
  </si>
  <si>
    <r>
      <t xml:space="preserve">Universität Bonn </t>
    </r>
    <r>
      <rPr>
        <sz val="12"/>
        <color indexed="8"/>
        <rFont val="Times New Roman"/>
        <family val="1"/>
      </rPr>
      <t>(Marek Kowalski)</t>
    </r>
  </si>
  <si>
    <r>
      <t xml:space="preserve">Universite Libre de Bruxelles </t>
    </r>
    <r>
      <rPr>
        <sz val="12"/>
        <color indexed="8"/>
        <rFont val="Times New Roman"/>
        <family val="1"/>
      </rPr>
      <t xml:space="preserve">(Daniel Bertrand) </t>
    </r>
  </si>
  <si>
    <r>
      <t xml:space="preserve">Universite de Mons </t>
    </r>
    <r>
      <rPr>
        <sz val="12"/>
        <color indexed="8"/>
        <rFont val="Times New Roman"/>
        <family val="1"/>
      </rPr>
      <t xml:space="preserve">(Evelyne Daubie) </t>
    </r>
  </si>
  <si>
    <r>
      <t xml:space="preserve">University of Gent </t>
    </r>
    <r>
      <rPr>
        <sz val="12"/>
        <color indexed="8"/>
        <rFont val="Times New Roman"/>
        <family val="1"/>
      </rPr>
      <t xml:space="preserve">(Dirk Ryckbosch) </t>
    </r>
  </si>
  <si>
    <r>
      <t xml:space="preserve">Vrije Universiteit Brussel </t>
    </r>
    <r>
      <rPr>
        <sz val="12"/>
        <color indexed="8"/>
        <rFont val="Times New Roman"/>
        <family val="1"/>
      </rPr>
      <t xml:space="preserve">(Catherine de Clercq) </t>
    </r>
  </si>
  <si>
    <r>
      <t xml:space="preserve">Stockholm University </t>
    </r>
    <r>
      <rPr>
        <sz val="12"/>
        <color indexed="8"/>
        <rFont val="Times New Roman"/>
        <family val="1"/>
      </rPr>
      <t xml:space="preserve">(Klas Hultqvist) </t>
    </r>
  </si>
  <si>
    <r>
      <t xml:space="preserve">Uppsala University </t>
    </r>
    <r>
      <rPr>
        <sz val="12"/>
        <color indexed="8"/>
        <rFont val="Times New Roman"/>
        <family val="1"/>
      </rPr>
      <t xml:space="preserve">(Olga Botner) </t>
    </r>
  </si>
  <si>
    <r>
      <t xml:space="preserve">University of Alberta </t>
    </r>
    <r>
      <rPr>
        <sz val="12"/>
        <color indexed="8"/>
        <rFont val="Times New Roman"/>
        <family val="1"/>
      </rPr>
      <t xml:space="preserve">(Darren, Grant) </t>
    </r>
  </si>
  <si>
    <r>
      <t xml:space="preserve">University of Oxford </t>
    </r>
    <r>
      <rPr>
        <sz val="12"/>
        <color indexed="8"/>
        <rFont val="Times New Roman"/>
        <family val="1"/>
      </rPr>
      <t xml:space="preserve">(Subir Sarkar) </t>
    </r>
  </si>
  <si>
    <r>
      <t xml:space="preserve">University of Canterbury </t>
    </r>
    <r>
      <rPr>
        <sz val="12"/>
        <color indexed="8"/>
        <rFont val="Times New Roman"/>
        <family val="1"/>
      </rPr>
      <t>(Jenni Adams)</t>
    </r>
  </si>
  <si>
    <r>
      <t xml:space="preserve">Chiba University </t>
    </r>
    <r>
      <rPr>
        <sz val="12"/>
        <color indexed="8"/>
        <rFont val="Times New Roman"/>
        <family val="1"/>
      </rPr>
      <t xml:space="preserve">(Shigeru Yoshida) </t>
    </r>
  </si>
  <si>
    <r>
      <t xml:space="preserve">Ohio State University </t>
    </r>
    <r>
      <rPr>
        <sz val="12"/>
        <rFont val="Times New Roman"/>
        <family val="1"/>
      </rPr>
      <t>(</t>
    </r>
    <r>
      <rPr>
        <sz val="12"/>
        <color indexed="10"/>
        <rFont val="Times New Roman"/>
        <family val="1"/>
      </rPr>
      <t>Amy Connolly</t>
    </r>
    <r>
      <rPr>
        <sz val="12"/>
        <rFont val="Times New Roman"/>
        <family val="1"/>
      </rPr>
      <t>)</t>
    </r>
  </si>
  <si>
    <r>
      <t xml:space="preserve">Stockholm University </t>
    </r>
    <r>
      <rPr>
        <sz val="12"/>
        <color indexed="10"/>
        <rFont val="Times New Roman"/>
        <family val="1"/>
      </rPr>
      <t xml:space="preserve">(Klas Hultqvist) </t>
    </r>
  </si>
  <si>
    <t>Apr-07</t>
  </si>
  <si>
    <t>Sep-07</t>
  </si>
  <si>
    <t>Apr-08</t>
  </si>
  <si>
    <t>May-10</t>
  </si>
  <si>
    <t>Comments</t>
  </si>
  <si>
    <t>PI updated for the Coll Meeting</t>
  </si>
  <si>
    <t>Master Spreadsheet is updated</t>
  </si>
  <si>
    <r>
      <t xml:space="preserve">Humboldt Universität Berlin </t>
    </r>
    <r>
      <rPr>
        <sz val="12"/>
        <rFont val="Times New Roman"/>
        <family val="1"/>
      </rPr>
      <t>(Alexander Kappes)</t>
    </r>
  </si>
  <si>
    <r>
      <t xml:space="preserve">Stockholm University </t>
    </r>
    <r>
      <rPr>
        <sz val="12"/>
        <rFont val="Times New Roman"/>
        <family val="1"/>
      </rPr>
      <t xml:space="preserve">(Klas Hultqvist) </t>
    </r>
  </si>
  <si>
    <r>
      <t xml:space="preserve">Université de Genève </t>
    </r>
    <r>
      <rPr>
        <sz val="12"/>
        <rFont val="Times New Roman"/>
        <family val="1"/>
      </rPr>
      <t>(Teresa Montaruli)</t>
    </r>
  </si>
  <si>
    <t>Geneva</t>
  </si>
  <si>
    <r>
      <t xml:space="preserve">University of Adelaide </t>
    </r>
    <r>
      <rPr>
        <sz val="12"/>
        <rFont val="Times New Roman"/>
        <family val="1"/>
      </rPr>
      <t>(Gary Hill)</t>
    </r>
  </si>
  <si>
    <t>Adelaide</t>
  </si>
  <si>
    <t>Stony Brook</t>
  </si>
  <si>
    <t>Munchen</t>
  </si>
  <si>
    <t>Munich</t>
  </si>
  <si>
    <t>Links</t>
  </si>
  <si>
    <r>
      <t xml:space="preserve">Stony Brook University </t>
    </r>
    <r>
      <rPr>
        <sz val="12"/>
        <color indexed="8"/>
        <rFont val="Times New Roman"/>
        <family val="1"/>
      </rPr>
      <t>(Joanna Kiryluk)</t>
    </r>
  </si>
  <si>
    <r>
      <t xml:space="preserve">Technische Universität München </t>
    </r>
    <r>
      <rPr>
        <sz val="12"/>
        <color indexed="8"/>
        <rFont val="Times New Roman"/>
        <family val="1"/>
      </rPr>
      <t>(Elisa Resconi)</t>
    </r>
  </si>
  <si>
    <r>
      <t xml:space="preserve">University of Adelaide </t>
    </r>
    <r>
      <rPr>
        <sz val="12"/>
        <color indexed="8"/>
        <rFont val="Times New Roman"/>
        <family val="1"/>
      </rPr>
      <t>(Gary Hill)</t>
    </r>
  </si>
  <si>
    <r>
      <t xml:space="preserve">Université de Genève </t>
    </r>
    <r>
      <rPr>
        <sz val="12"/>
        <color indexed="8"/>
        <rFont val="Times New Roman"/>
        <family val="1"/>
      </rPr>
      <t>(Teresa Montaruli)</t>
    </r>
  </si>
  <si>
    <r>
      <t xml:space="preserve">Universität Bochum </t>
    </r>
    <r>
      <rPr>
        <sz val="12"/>
        <rFont val="Times New Roman"/>
        <family val="1"/>
      </rPr>
      <t>(Julia Tjus)</t>
    </r>
  </si>
  <si>
    <r>
      <t xml:space="preserve">University of  Alabama </t>
    </r>
    <r>
      <rPr>
        <sz val="12"/>
        <color indexed="8"/>
        <rFont val="Times New Roman"/>
        <family val="1"/>
      </rPr>
      <t>(Dawn Williams)</t>
    </r>
    <r>
      <rPr>
        <b/>
        <sz val="10"/>
        <rFont val="Times New Roman"/>
        <family val="1"/>
      </rPr>
      <t/>
    </r>
  </si>
  <si>
    <r>
      <t xml:space="preserve">University of  Alaska </t>
    </r>
    <r>
      <rPr>
        <sz val="12"/>
        <color indexed="8"/>
        <rFont val="Times New Roman"/>
        <family val="1"/>
      </rPr>
      <t>(Katherine Rawlins)</t>
    </r>
  </si>
  <si>
    <r>
      <t xml:space="preserve">Georgia Tech </t>
    </r>
    <r>
      <rPr>
        <sz val="12"/>
        <color indexed="8"/>
        <rFont val="Times New Roman"/>
        <family val="1"/>
      </rPr>
      <t xml:space="preserve">(Ignacio Taboada) </t>
    </r>
  </si>
  <si>
    <r>
      <t xml:space="preserve">Ohio State University </t>
    </r>
    <r>
      <rPr>
        <sz val="12"/>
        <color indexed="8"/>
        <rFont val="Times New Roman"/>
        <family val="1"/>
      </rPr>
      <t>(Amy Connolly)</t>
    </r>
  </si>
  <si>
    <r>
      <t xml:space="preserve">Pennsylvania State University </t>
    </r>
    <r>
      <rPr>
        <sz val="12"/>
        <color indexed="8"/>
        <rFont val="Times New Roman"/>
        <family val="1"/>
      </rPr>
      <t>(Doug Cowen)</t>
    </r>
  </si>
  <si>
    <r>
      <t xml:space="preserve">Southern University </t>
    </r>
    <r>
      <rPr>
        <sz val="12"/>
        <color indexed="8"/>
        <rFont val="Times New Roman"/>
        <family val="1"/>
      </rPr>
      <t>(Ali Fazely)</t>
    </r>
  </si>
  <si>
    <r>
      <t xml:space="preserve">Stony Brook University </t>
    </r>
    <r>
      <rPr>
        <sz val="12"/>
        <color indexed="8"/>
        <rFont val="Times New Roman"/>
        <family val="1"/>
      </rPr>
      <t>(Joanna Kiryluk)</t>
    </r>
  </si>
  <si>
    <r>
      <t xml:space="preserve">University of California, Berkeley </t>
    </r>
    <r>
      <rPr>
        <sz val="12"/>
        <color indexed="8"/>
        <rFont val="Times New Roman"/>
        <family val="1"/>
      </rPr>
      <t>(Buford Price)</t>
    </r>
  </si>
  <si>
    <r>
      <t xml:space="preserve">University of California, Irvine </t>
    </r>
    <r>
      <rPr>
        <sz val="12"/>
        <color indexed="8"/>
        <rFont val="Times New Roman"/>
        <family val="1"/>
      </rPr>
      <t>(Steve Barwick)</t>
    </r>
  </si>
  <si>
    <r>
      <t xml:space="preserve">University of Delaware </t>
    </r>
    <r>
      <rPr>
        <sz val="12"/>
        <color indexed="8"/>
        <rFont val="Times New Roman"/>
        <family val="1"/>
      </rPr>
      <t>(Tom Gaisser)</t>
    </r>
  </si>
  <si>
    <r>
      <t xml:space="preserve">University of Kansas </t>
    </r>
    <r>
      <rPr>
        <sz val="12"/>
        <color indexed="8"/>
        <rFont val="Times New Roman"/>
        <family val="1"/>
      </rPr>
      <t>(Dave Besson)</t>
    </r>
  </si>
  <si>
    <r>
      <t xml:space="preserve">University of Maryland </t>
    </r>
    <r>
      <rPr>
        <sz val="12"/>
        <color indexed="8"/>
        <rFont val="Times New Roman"/>
        <family val="1"/>
      </rPr>
      <t>(Greg Sullivan)</t>
    </r>
  </si>
  <si>
    <r>
      <t xml:space="preserve">University of Wisconsin, River Falls </t>
    </r>
    <r>
      <rPr>
        <sz val="12"/>
        <color indexed="8"/>
        <rFont val="Times New Roman"/>
        <family val="1"/>
      </rPr>
      <t>(Jim Madsen)</t>
    </r>
  </si>
  <si>
    <r>
      <t xml:space="preserve">University of Wisconsin, Madison </t>
    </r>
    <r>
      <rPr>
        <sz val="12"/>
        <color indexed="8"/>
        <rFont val="Times New Roman"/>
        <family val="1"/>
      </rPr>
      <t>(Albrecht Karle)</t>
    </r>
  </si>
  <si>
    <r>
      <t xml:space="preserve">DESY-Zeuthen </t>
    </r>
    <r>
      <rPr>
        <sz val="12"/>
        <color indexed="8"/>
        <rFont val="Times New Roman"/>
        <family val="1"/>
      </rPr>
      <t xml:space="preserve">(Christian Spiering) </t>
    </r>
  </si>
  <si>
    <r>
      <t xml:space="preserve">RWTH Aachen </t>
    </r>
    <r>
      <rPr>
        <sz val="12"/>
        <color indexed="8"/>
        <rFont val="Times New Roman"/>
        <family val="1"/>
      </rPr>
      <t xml:space="preserve">(Christopher Wiebusch) </t>
    </r>
  </si>
  <si>
    <r>
      <t xml:space="preserve">Universität Dortmund </t>
    </r>
    <r>
      <rPr>
        <sz val="12"/>
        <color indexed="8"/>
        <rFont val="Times New Roman"/>
        <family val="1"/>
      </rPr>
      <t xml:space="preserve">(Wolfgang Rhode) </t>
    </r>
  </si>
  <si>
    <r>
      <t xml:space="preserve">Universität Mainz </t>
    </r>
    <r>
      <rPr>
        <sz val="12"/>
        <color indexed="8"/>
        <rFont val="Times New Roman"/>
        <family val="1"/>
      </rPr>
      <t xml:space="preserve">(Lutz Köpke) </t>
    </r>
  </si>
  <si>
    <r>
      <t xml:space="preserve">Universität Wuppertal </t>
    </r>
    <r>
      <rPr>
        <sz val="12"/>
        <color indexed="8"/>
        <rFont val="Times New Roman"/>
        <family val="1"/>
      </rPr>
      <t xml:space="preserve">(Klaus Helbing) </t>
    </r>
  </si>
  <si>
    <r>
      <t xml:space="preserve">Humboldt Universität Berlin </t>
    </r>
    <r>
      <rPr>
        <sz val="12"/>
        <color indexed="8"/>
        <rFont val="Times New Roman"/>
        <family val="1"/>
      </rPr>
      <t>(Alexander Kappes)</t>
    </r>
  </si>
  <si>
    <r>
      <t xml:space="preserve">Universität Bochum </t>
    </r>
    <r>
      <rPr>
        <sz val="12"/>
        <color indexed="8"/>
        <rFont val="Times New Roman"/>
        <family val="1"/>
      </rPr>
      <t>(Julia Becker)</t>
    </r>
  </si>
  <si>
    <r>
      <t xml:space="preserve">Technische Universität München </t>
    </r>
    <r>
      <rPr>
        <sz val="12"/>
        <color indexed="8"/>
        <rFont val="Times New Roman"/>
        <family val="1"/>
      </rPr>
      <t>(Elisa Resconi)</t>
    </r>
  </si>
  <si>
    <r>
      <t xml:space="preserve">Universität Bonn </t>
    </r>
    <r>
      <rPr>
        <sz val="12"/>
        <color indexed="8"/>
        <rFont val="Times New Roman"/>
        <family val="1"/>
      </rPr>
      <t>(Marek Kowalski)</t>
    </r>
  </si>
  <si>
    <r>
      <t xml:space="preserve">Universite Libre de Bruxelles </t>
    </r>
    <r>
      <rPr>
        <sz val="12"/>
        <color indexed="8"/>
        <rFont val="Times New Roman"/>
        <family val="1"/>
      </rPr>
      <t xml:space="preserve">(Daniel Bertrand) </t>
    </r>
  </si>
  <si>
    <r>
      <t xml:space="preserve">Universite de Mons </t>
    </r>
    <r>
      <rPr>
        <sz val="12"/>
        <color indexed="8"/>
        <rFont val="Times New Roman"/>
        <family val="1"/>
      </rPr>
      <t xml:space="preserve">(Evelyne Daubie) </t>
    </r>
  </si>
  <si>
    <r>
      <t xml:space="preserve">University of Gent </t>
    </r>
    <r>
      <rPr>
        <sz val="12"/>
        <color indexed="8"/>
        <rFont val="Times New Roman"/>
        <family val="1"/>
      </rPr>
      <t xml:space="preserve">(Dirk Ryckbosch) </t>
    </r>
  </si>
  <si>
    <r>
      <t xml:space="preserve">Vrije Universiteit Brussel </t>
    </r>
    <r>
      <rPr>
        <sz val="12"/>
        <color indexed="8"/>
        <rFont val="Times New Roman"/>
        <family val="1"/>
      </rPr>
      <t xml:space="preserve">(Catherine de Clercq) </t>
    </r>
  </si>
  <si>
    <r>
      <t xml:space="preserve">Stockholm University </t>
    </r>
    <r>
      <rPr>
        <sz val="12"/>
        <color indexed="8"/>
        <rFont val="Times New Roman"/>
        <family val="1"/>
      </rPr>
      <t xml:space="preserve">(Klas Hultqvist) </t>
    </r>
  </si>
  <si>
    <r>
      <t xml:space="preserve">Uppsala University </t>
    </r>
    <r>
      <rPr>
        <sz val="12"/>
        <color indexed="8"/>
        <rFont val="Times New Roman"/>
        <family val="1"/>
      </rPr>
      <t xml:space="preserve">(Olga Botner) </t>
    </r>
  </si>
  <si>
    <r>
      <t xml:space="preserve">University of Alberta </t>
    </r>
    <r>
      <rPr>
        <sz val="12"/>
        <color indexed="8"/>
        <rFont val="Times New Roman"/>
        <family val="1"/>
      </rPr>
      <t xml:space="preserve">(Darren, Grant) </t>
    </r>
  </si>
  <si>
    <r>
      <t xml:space="preserve">University of Oxford </t>
    </r>
    <r>
      <rPr>
        <sz val="12"/>
        <color indexed="8"/>
        <rFont val="Times New Roman"/>
        <family val="1"/>
      </rPr>
      <t xml:space="preserve">(Subir Sarkar) </t>
    </r>
  </si>
  <si>
    <r>
      <t xml:space="preserve">University of Canterbury </t>
    </r>
    <r>
      <rPr>
        <sz val="12"/>
        <color indexed="8"/>
        <rFont val="Times New Roman"/>
        <family val="1"/>
      </rPr>
      <t>(Jenni Adams)</t>
    </r>
  </si>
  <si>
    <r>
      <t xml:space="preserve">University of Adelaide </t>
    </r>
    <r>
      <rPr>
        <sz val="12"/>
        <color indexed="8"/>
        <rFont val="Times New Roman"/>
        <family val="1"/>
      </rPr>
      <t>(Gary Hill)</t>
    </r>
  </si>
  <si>
    <r>
      <t xml:space="preserve">Chiba University </t>
    </r>
    <r>
      <rPr>
        <sz val="12"/>
        <color indexed="8"/>
        <rFont val="Times New Roman"/>
        <family val="1"/>
      </rPr>
      <t xml:space="preserve">(Shigeru Yoshida) </t>
    </r>
  </si>
  <si>
    <r>
      <t xml:space="preserve">Université de Genève </t>
    </r>
    <r>
      <rPr>
        <sz val="12"/>
        <color indexed="8"/>
        <rFont val="Times New Roman"/>
        <family val="1"/>
      </rPr>
      <t>(Teresa Montaruli)</t>
    </r>
  </si>
  <si>
    <r>
      <t xml:space="preserve">Ohio State University </t>
    </r>
    <r>
      <rPr>
        <sz val="12"/>
        <color indexed="8"/>
        <rFont val="Times New Roman"/>
        <family val="1"/>
      </rPr>
      <t>(James Beatty)</t>
    </r>
  </si>
  <si>
    <t xml:space="preserve"> Scientists /
Post Docs</t>
  </si>
  <si>
    <t xml:space="preserve"> Scientists / Post Docs</t>
  </si>
  <si>
    <t>U.S. / Non U.S.</t>
  </si>
  <si>
    <t>Grand Total</t>
  </si>
  <si>
    <t>Data</t>
  </si>
  <si>
    <t>Sum of  Faculty</t>
  </si>
  <si>
    <t>Sum of  Scientists/ Post Docs</t>
  </si>
  <si>
    <t>Sum of  PhD. Students</t>
  </si>
  <si>
    <t>MoU Update</t>
  </si>
  <si>
    <t>U.S. Institutions Subtotal   Sum</t>
  </si>
  <si>
    <t>Non-U.S. Institutions Subtotal Sum</t>
  </si>
  <si>
    <t>( a )</t>
  </si>
  <si>
    <t>( b )</t>
  </si>
  <si>
    <t>( c )</t>
  </si>
  <si>
    <t>a + b + c</t>
  </si>
  <si>
    <t>a + b</t>
  </si>
  <si>
    <t>April 2013</t>
  </si>
  <si>
    <t>April 2012</t>
  </si>
  <si>
    <t>April 2011</t>
  </si>
  <si>
    <t>April 2010</t>
  </si>
  <si>
    <t xml:space="preserve">U.S. Subtotal  </t>
  </si>
  <si>
    <t>Non-U.S. Subtotal</t>
  </si>
  <si>
    <t>Heidelberg --&gt; Munich</t>
  </si>
  <si>
    <t>Difference
Subtotal</t>
  </si>
  <si>
    <t xml:space="preserve">v8.3 April 2010 </t>
  </si>
  <si>
    <t>v14 April 2013</t>
  </si>
  <si>
    <t>New group</t>
  </si>
  <si>
    <t>New NSF Base Grant</t>
  </si>
  <si>
    <t>PI Retired</t>
  </si>
  <si>
    <t>New Faculty member</t>
  </si>
  <si>
    <t>Transition to Munich</t>
  </si>
  <si>
    <t>Germany +4</t>
  </si>
  <si>
    <t>Belgium +3</t>
  </si>
  <si>
    <t>Sweden +1</t>
  </si>
  <si>
    <t>Swiss +1</t>
  </si>
  <si>
    <t>Difference 2010--&gt; 2013</t>
  </si>
  <si>
    <t>Add Deep Core work</t>
  </si>
  <si>
    <t>-2 Scientists/Postdocs</t>
  </si>
  <si>
    <t>1 became a postdoc</t>
  </si>
  <si>
    <t xml:space="preserve"> Couldn't continue to support using university funds.</t>
  </si>
  <si>
    <t xml:space="preserve">1 became a postdoc </t>
  </si>
  <si>
    <t xml:space="preserve"> - 2  Scientists / Postdocs</t>
  </si>
  <si>
    <t>planned reduction of M&amp;O Core Support in FY2013</t>
  </si>
  <si>
    <r>
      <t xml:space="preserve">Stony Brook University </t>
    </r>
    <r>
      <rPr>
        <sz val="12"/>
        <rFont val="Times New Roman"/>
        <family val="1"/>
      </rPr>
      <t>(Joanna Kiryluk)</t>
    </r>
  </si>
  <si>
    <r>
      <t xml:space="preserve">Technische Universität München </t>
    </r>
    <r>
      <rPr>
        <sz val="12"/>
        <rFont val="Times New Roman"/>
        <family val="1"/>
      </rPr>
      <t>(Elisa Resconi)</t>
    </r>
  </si>
  <si>
    <r>
      <t xml:space="preserve">Sungkyunkwan University </t>
    </r>
    <r>
      <rPr>
        <sz val="12"/>
        <color indexed="8"/>
        <rFont val="Times New Roman"/>
        <family val="1"/>
      </rPr>
      <t>(Carsten Rott)</t>
    </r>
  </si>
  <si>
    <t>SKKU</t>
  </si>
  <si>
    <t xml:space="preserve"> Ph.D. Students</t>
  </si>
  <si>
    <t>Ph.D. Students</t>
  </si>
  <si>
    <t>\</t>
  </si>
  <si>
    <r>
      <t xml:space="preserve">Sungkyunkwan University </t>
    </r>
    <r>
      <rPr>
        <sz val="12"/>
        <color indexed="8"/>
        <rFont val="Times New Roman"/>
        <family val="1"/>
      </rPr>
      <t>(Carsten Rott)</t>
    </r>
  </si>
  <si>
    <t>NBI</t>
  </si>
  <si>
    <r>
      <t xml:space="preserve">DESY-Zeuthen </t>
    </r>
    <r>
      <rPr>
        <sz val="12"/>
        <color indexed="8"/>
        <rFont val="Times New Roman"/>
        <family val="1"/>
      </rPr>
      <t xml:space="preserve">(Markus Ackermann) </t>
    </r>
  </si>
  <si>
    <r>
      <t xml:space="preserve">Niels Bohr Institute </t>
    </r>
    <r>
      <rPr>
        <sz val="12"/>
        <color indexed="8"/>
        <rFont val="Times New Roman"/>
        <family val="1"/>
      </rPr>
      <t>(Jason Koskinen)</t>
    </r>
  </si>
  <si>
    <r>
      <t>Niels Bohr Institute</t>
    </r>
    <r>
      <rPr>
        <sz val="12"/>
        <color indexed="8"/>
        <rFont val="Times New Roman"/>
        <family val="1"/>
      </rPr>
      <t xml:space="preserve"> (Jason Koskinen)</t>
    </r>
  </si>
  <si>
    <t>Erlangen</t>
  </si>
  <si>
    <r>
      <t xml:space="preserve">Universität Erlangen-Nürnberg </t>
    </r>
    <r>
      <rPr>
        <sz val="12"/>
        <color indexed="8"/>
        <rFont val="Times New Roman"/>
        <family val="1"/>
      </rPr>
      <t>(A. Kappes)</t>
    </r>
  </si>
  <si>
    <t>Toronto</t>
  </si>
  <si>
    <t>University of Toronto (Kenneth Clark)</t>
  </si>
  <si>
    <t>Germany</t>
  </si>
  <si>
    <t>Australia</t>
  </si>
  <si>
    <t>U.S.A</t>
  </si>
  <si>
    <t>Canada</t>
  </si>
  <si>
    <t>Japan</t>
  </si>
  <si>
    <t>Switzerland</t>
  </si>
  <si>
    <t>Belgium</t>
  </si>
  <si>
    <t>Denmark</t>
  </si>
  <si>
    <t>United Kingdom</t>
  </si>
  <si>
    <t>South Korea</t>
  </si>
  <si>
    <t>Sweden</t>
  </si>
  <si>
    <t>New Zealand</t>
  </si>
  <si>
    <t>Country</t>
  </si>
  <si>
    <t>Flag</t>
  </si>
  <si>
    <t>Number of Institutions</t>
  </si>
  <si>
    <r>
      <t xml:space="preserve">Universität Erlangen-Nürnberg </t>
    </r>
    <r>
      <rPr>
        <sz val="12"/>
        <rFont val="Times New Roman"/>
        <family val="1"/>
      </rPr>
      <t>(A. Kappes)</t>
    </r>
  </si>
  <si>
    <r>
      <t xml:space="preserve">Niels Bohr Institute </t>
    </r>
    <r>
      <rPr>
        <sz val="12"/>
        <rFont val="Times New Roman"/>
        <family val="1"/>
      </rPr>
      <t>(Jason Koskinen)</t>
    </r>
  </si>
  <si>
    <r>
      <t xml:space="preserve">University of Toronto </t>
    </r>
    <r>
      <rPr>
        <sz val="12"/>
        <rFont val="Times New Roman"/>
        <family val="1"/>
      </rPr>
      <t>(Kenneth Clark)</t>
    </r>
  </si>
  <si>
    <r>
      <t xml:space="preserve">Yale University </t>
    </r>
    <r>
      <rPr>
        <sz val="12"/>
        <color indexed="8"/>
        <rFont val="Times New Roman"/>
        <family val="1"/>
      </rPr>
      <t>(Reina Maruyama)</t>
    </r>
  </si>
  <si>
    <t>Yale</t>
  </si>
  <si>
    <t>SDSMT</t>
  </si>
  <si>
    <r>
      <t xml:space="preserve">South Dakota School </t>
    </r>
    <r>
      <rPr>
        <sz val="12"/>
        <color indexed="8"/>
        <rFont val="Times New Roman"/>
        <family val="1"/>
      </rPr>
      <t>(Xinhua Bai)</t>
    </r>
  </si>
  <si>
    <r>
      <t xml:space="preserve">South Dakota School </t>
    </r>
    <r>
      <rPr>
        <sz val="12"/>
        <color theme="1"/>
        <rFont val="Times New Roman"/>
        <family val="1"/>
      </rPr>
      <t>(Xinhua Bai)</t>
    </r>
  </si>
  <si>
    <r>
      <t xml:space="preserve">Yale University </t>
    </r>
    <r>
      <rPr>
        <sz val="12"/>
        <color theme="1"/>
        <rFont val="Times New Roman"/>
        <family val="1"/>
      </rPr>
      <t>(Reina Maruyama)</t>
    </r>
  </si>
  <si>
    <t>v 18.0, April 15, 2015</t>
  </si>
  <si>
    <t>v 17.0, September 15, 2014</t>
  </si>
  <si>
    <t>v 17.0  to  v 18.0 Differences</t>
  </si>
  <si>
    <t>Drexel</t>
  </si>
  <si>
    <r>
      <t xml:space="preserve">Drexel University </t>
    </r>
    <r>
      <rPr>
        <sz val="12"/>
        <rFont val="Times New Roman"/>
        <family val="1"/>
      </rPr>
      <t>(Naoko Kurahashi Neilson)</t>
    </r>
  </si>
  <si>
    <t>Michigan State University</t>
  </si>
  <si>
    <t>MSU</t>
  </si>
  <si>
    <t>VUB</t>
  </si>
  <si>
    <t>ULB</t>
  </si>
  <si>
    <r>
      <t xml:space="preserve">Humboldt Universität Berlin </t>
    </r>
    <r>
      <rPr>
        <sz val="12"/>
        <color theme="1"/>
        <rFont val="Times New Roman"/>
        <family val="1"/>
      </rPr>
      <t>(H.Kolanoski_interim)</t>
    </r>
  </si>
  <si>
    <t>Michigan State University (Tyce DeYoung)</t>
  </si>
  <si>
    <r>
      <t xml:space="preserve">Drexel University </t>
    </r>
    <r>
      <rPr>
        <sz val="12"/>
        <color theme="1"/>
        <rFont val="Times New Roman"/>
        <family val="1"/>
      </rPr>
      <t>(Naoko Kurahashi Neilson)</t>
    </r>
  </si>
  <si>
    <r>
      <t xml:space="preserve">Universite Libre de Bruxelles </t>
    </r>
    <r>
      <rPr>
        <sz val="12"/>
        <color theme="1"/>
        <rFont val="Times New Roman"/>
        <family val="1"/>
      </rPr>
      <t xml:space="preserve">(Juan Antonio Aguilar) </t>
    </r>
  </si>
  <si>
    <t>v 19.0, October 15, 2015</t>
  </si>
  <si>
    <t>v 18.0  to  v 19.0 Differences</t>
  </si>
  <si>
    <t>No changes</t>
  </si>
  <si>
    <t>Yes</t>
  </si>
  <si>
    <t>Massachusetts Institute of Technology (Janet Conrad)</t>
  </si>
  <si>
    <t>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</si>
</sst>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&quot;(&quot;0"/>
    <numFmt numFmtId="166" formatCode="0&quot;)&quot;"/>
    <numFmt numFmtId="167" formatCode="[$-409]mmm\-yy;@"/>
    <numFmt numFmtId="168" formatCode="[$-409]mmm\-yyyy;@"/>
    <numFmt numFmtId="169" formatCode="0_);[Red]\(0\)"/>
  </numFmts>
  <fonts count="66" x14ac:knownFonts="1">
    <font>
      <sz val="10"/>
      <name val="Arial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b/>
      <sz val="14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indexed="10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sz val="10"/>
      <color indexed="10"/>
      <name val="Times New Roman"/>
      <family val="1"/>
    </font>
    <font>
      <b/>
      <sz val="12"/>
      <color indexed="10"/>
      <name val="Arial"/>
      <family val="2"/>
    </font>
    <font>
      <b/>
      <sz val="16"/>
      <name val="Times New Roman"/>
      <family val="1"/>
    </font>
    <font>
      <sz val="16"/>
      <name val="Times New Roman"/>
      <family val="1"/>
    </font>
    <font>
      <b/>
      <sz val="18"/>
      <name val="Times New Roman"/>
      <family val="1"/>
    </font>
    <font>
      <b/>
      <sz val="20"/>
      <name val="Times New Roman"/>
      <family val="1"/>
    </font>
    <font>
      <b/>
      <sz val="18"/>
      <name val="Arial"/>
      <family val="2"/>
    </font>
    <font>
      <b/>
      <sz val="16"/>
      <name val="Arial"/>
      <family val="2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3"/>
      <color indexed="8"/>
      <name val="Times New Roman"/>
      <family val="1"/>
    </font>
    <font>
      <sz val="10"/>
      <color indexed="8"/>
      <name val="Arial"/>
      <family val="2"/>
    </font>
    <font>
      <sz val="12"/>
      <color indexed="10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name val="Times New Roman"/>
      <family val="1"/>
    </font>
    <font>
      <b/>
      <sz val="11"/>
      <color indexed="10"/>
      <name val="Times New Roman"/>
      <family val="1"/>
    </font>
    <font>
      <sz val="12"/>
      <color indexed="10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Arial"/>
      <family val="2"/>
    </font>
    <font>
      <b/>
      <sz val="14"/>
      <color indexed="8"/>
      <name val="Times New Roman"/>
      <family val="1"/>
    </font>
    <font>
      <b/>
      <sz val="14"/>
      <color indexed="10"/>
      <name val="Times New Roman"/>
      <family val="1"/>
    </font>
    <font>
      <sz val="8"/>
      <name val="Arial"/>
      <family val="2"/>
    </font>
    <font>
      <b/>
      <sz val="15"/>
      <color indexed="8"/>
      <name val="Arial"/>
      <family val="2"/>
    </font>
    <font>
      <b/>
      <sz val="13"/>
      <name val="Times New Roman"/>
      <family val="1"/>
    </font>
    <font>
      <b/>
      <sz val="12"/>
      <color indexed="9"/>
      <name val="Arial"/>
      <family val="2"/>
    </font>
    <font>
      <b/>
      <sz val="16"/>
      <color indexed="9"/>
      <name val="Arial"/>
      <family val="2"/>
    </font>
    <font>
      <sz val="10"/>
      <color indexed="9"/>
      <name val="Times New Roman"/>
      <family val="1"/>
    </font>
    <font>
      <b/>
      <sz val="12"/>
      <color indexed="8"/>
      <name val="Times New Roman"/>
      <family val="1"/>
    </font>
    <font>
      <b/>
      <sz val="11"/>
      <color indexed="8"/>
      <name val="Times New Roman"/>
      <family val="1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1"/>
      <color indexed="9"/>
      <name val="Times New Roman"/>
      <family val="1"/>
    </font>
    <font>
      <b/>
      <sz val="10"/>
      <name val="Arial"/>
      <family val="2"/>
    </font>
    <font>
      <b/>
      <i/>
      <sz val="12"/>
      <name val="Arial"/>
      <family val="2"/>
    </font>
    <font>
      <sz val="14"/>
      <name val="Times New Roman"/>
      <family val="1"/>
    </font>
    <font>
      <b/>
      <sz val="14"/>
      <color rgb="FFFF0000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8"/>
      <color theme="1"/>
      <name val="Arial"/>
      <family val="2"/>
    </font>
    <font>
      <sz val="10"/>
      <color theme="1"/>
      <name val="Arial"/>
      <family val="2"/>
    </font>
    <font>
      <b/>
      <sz val="18"/>
      <color theme="1"/>
      <name val="Times New Roman"/>
      <family val="1"/>
    </font>
    <font>
      <b/>
      <sz val="14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</fills>
  <borders count="134">
    <border>
      <left/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22"/>
      </right>
      <top style="medium">
        <color indexed="22"/>
      </top>
      <bottom/>
      <diagonal/>
    </border>
    <border>
      <left/>
      <right style="medium">
        <color indexed="22"/>
      </right>
      <top/>
      <bottom style="medium">
        <color indexed="22"/>
      </bottom>
      <diagonal/>
    </border>
    <border>
      <left style="medium">
        <color indexed="22"/>
      </left>
      <right style="medium">
        <color indexed="22"/>
      </right>
      <top/>
      <bottom style="medium">
        <color indexed="22"/>
      </bottom>
      <diagonal/>
    </border>
    <border>
      <left/>
      <right style="medium">
        <color indexed="2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55"/>
      </right>
      <top/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64"/>
      </bottom>
      <diagonal/>
    </border>
    <border>
      <left style="thin">
        <color indexed="55"/>
      </left>
      <right style="thin">
        <color indexed="64"/>
      </right>
      <top/>
      <bottom style="thin">
        <color indexed="64"/>
      </bottom>
      <diagonal/>
    </border>
    <border>
      <left style="thin">
        <color indexed="55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/>
      <diagonal/>
    </border>
    <border>
      <left style="medium">
        <color indexed="22"/>
      </left>
      <right/>
      <top style="medium">
        <color indexed="22"/>
      </top>
      <bottom style="medium">
        <color indexed="22"/>
      </bottom>
      <diagonal/>
    </border>
    <border>
      <left/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indexed="64"/>
      </left>
      <right/>
      <top style="double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double">
        <color indexed="64"/>
      </top>
      <bottom style="thin">
        <color theme="0" tint="-0.499984740745262"/>
      </bottom>
      <diagonal/>
    </border>
    <border>
      <left/>
      <right/>
      <top style="double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double">
        <color indexed="64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double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double">
        <color indexed="64"/>
      </bottom>
      <diagonal/>
    </border>
    <border>
      <left/>
      <right/>
      <top style="thin">
        <color theme="0" tint="-0.499984740745262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double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double">
        <color indexed="64"/>
      </top>
      <bottom style="thin">
        <color theme="0" tint="-0.34998626667073579"/>
      </bottom>
      <diagonal/>
    </border>
    <border>
      <left/>
      <right/>
      <top style="double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theme="0" tint="-0.34998626667073579"/>
      </bottom>
      <diagonal/>
    </border>
    <border>
      <left/>
      <right style="medium">
        <color indexed="64"/>
      </right>
      <top style="double">
        <color indexed="64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double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double">
        <color indexed="64"/>
      </bottom>
      <diagonal/>
    </border>
    <border>
      <left/>
      <right/>
      <top style="thin">
        <color theme="0" tint="-0.34998626667073579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double">
        <color indexed="64"/>
      </bottom>
      <diagonal/>
    </border>
    <border>
      <left/>
      <right style="medium">
        <color indexed="64"/>
      </right>
      <top style="thin">
        <color theme="0" tint="-0.34998626667073579"/>
      </top>
      <bottom style="double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/>
      <diagonal/>
    </border>
    <border>
      <left/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523">
    <xf numFmtId="0" fontId="0" fillId="0" borderId="0" xfId="0"/>
    <xf numFmtId="0" fontId="2" fillId="0" borderId="1" xfId="0" applyFont="1" applyBorder="1" applyAlignment="1">
      <alignment horizontal="center" textRotation="90" wrapText="1"/>
    </xf>
    <xf numFmtId="1" fontId="2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2" borderId="4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right" vertical="top" wrapText="1"/>
    </xf>
    <xf numFmtId="0" fontId="7" fillId="2" borderId="6" xfId="0" applyFont="1" applyFill="1" applyBorder="1" applyAlignment="1">
      <alignment horizontal="right" vertical="top" wrapText="1"/>
    </xf>
    <xf numFmtId="0" fontId="7" fillId="2" borderId="5" xfId="0" applyFont="1" applyFill="1" applyBorder="1" applyAlignment="1">
      <alignment horizontal="right" vertical="top" wrapText="1"/>
    </xf>
    <xf numFmtId="2" fontId="8" fillId="2" borderId="5" xfId="0" applyNumberFormat="1" applyFont="1" applyFill="1" applyBorder="1" applyAlignment="1">
      <alignment horizontal="right" vertical="top" wrapText="1"/>
    </xf>
    <xf numFmtId="2" fontId="7" fillId="2" borderId="5" xfId="0" applyNumberFormat="1" applyFont="1" applyFill="1" applyBorder="1" applyAlignment="1">
      <alignment horizontal="right" vertical="top" wrapText="1"/>
    </xf>
    <xf numFmtId="2" fontId="8" fillId="2" borderId="7" xfId="0" applyNumberFormat="1" applyFont="1" applyFill="1" applyBorder="1" applyAlignment="1">
      <alignment horizontal="right" vertical="top" wrapText="1"/>
    </xf>
    <xf numFmtId="2" fontId="0" fillId="0" borderId="0" xfId="0" applyNumberFormat="1"/>
    <xf numFmtId="0" fontId="8" fillId="3" borderId="5" xfId="0" applyFont="1" applyFill="1" applyBorder="1" applyAlignment="1">
      <alignment horizontal="center" vertical="top" wrapText="1"/>
    </xf>
    <xf numFmtId="0" fontId="8" fillId="4" borderId="5" xfId="0" applyFont="1" applyFill="1" applyBorder="1" applyAlignment="1">
      <alignment horizontal="center" vertical="top" wrapText="1"/>
    </xf>
    <xf numFmtId="0" fontId="7" fillId="5" borderId="4" xfId="0" applyFont="1" applyFill="1" applyBorder="1" applyAlignment="1">
      <alignment horizontal="center" vertical="top" wrapText="1"/>
    </xf>
    <xf numFmtId="0" fontId="7" fillId="5" borderId="5" xfId="0" applyFont="1" applyFill="1" applyBorder="1" applyAlignment="1">
      <alignment horizontal="center" vertical="top" wrapText="1"/>
    </xf>
    <xf numFmtId="0" fontId="7" fillId="6" borderId="4" xfId="0" applyFont="1" applyFill="1" applyBorder="1" applyAlignment="1">
      <alignment horizontal="center" vertical="top" wrapText="1"/>
    </xf>
    <xf numFmtId="0" fontId="7" fillId="6" borderId="5" xfId="0" applyFont="1" applyFill="1" applyBorder="1" applyAlignment="1">
      <alignment horizontal="center" vertical="top" wrapText="1"/>
    </xf>
    <xf numFmtId="0" fontId="1" fillId="7" borderId="8" xfId="0" applyFont="1" applyFill="1" applyBorder="1" applyAlignment="1">
      <alignment horizontal="center"/>
    </xf>
    <xf numFmtId="0" fontId="0" fillId="7" borderId="9" xfId="0" applyFill="1" applyBorder="1"/>
    <xf numFmtId="0" fontId="2" fillId="7" borderId="10" xfId="0" applyFont="1" applyFill="1" applyBorder="1" applyAlignment="1">
      <alignment horizontal="center" textRotation="90" wrapText="1"/>
    </xf>
    <xf numFmtId="0" fontId="0" fillId="7" borderId="11" xfId="0" applyFill="1" applyBorder="1"/>
    <xf numFmtId="0" fontId="0" fillId="7" borderId="12" xfId="0" applyFill="1" applyBorder="1"/>
    <xf numFmtId="0" fontId="0" fillId="7" borderId="13" xfId="0" applyFill="1" applyBorder="1"/>
    <xf numFmtId="0" fontId="3" fillId="0" borderId="14" xfId="0" applyFont="1" applyFill="1" applyBorder="1" applyAlignment="1">
      <alignment horizontal="center" vertical="center" wrapText="1"/>
    </xf>
    <xf numFmtId="164" fontId="0" fillId="0" borderId="0" xfId="0" applyNumberFormat="1"/>
    <xf numFmtId="0" fontId="10" fillId="0" borderId="0" xfId="0" applyFont="1" applyAlignment="1">
      <alignment horizontal="center" vertical="center"/>
    </xf>
    <xf numFmtId="0" fontId="6" fillId="8" borderId="10" xfId="0" applyFont="1" applyFill="1" applyBorder="1" applyAlignment="1">
      <alignment horizontal="center" vertical="center" wrapText="1"/>
    </xf>
    <xf numFmtId="1" fontId="0" fillId="0" borderId="0" xfId="0" applyNumberFormat="1"/>
    <xf numFmtId="165" fontId="1" fillId="0" borderId="0" xfId="0" applyNumberFormat="1" applyFont="1" applyAlignment="1">
      <alignment horizontal="center"/>
    </xf>
    <xf numFmtId="1" fontId="2" fillId="0" borderId="15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center" vertical="center" textRotation="90" wrapText="1"/>
    </xf>
    <xf numFmtId="0" fontId="15" fillId="0" borderId="0" xfId="0" applyFont="1" applyAlignment="1">
      <alignment horizontal="center" vertical="center"/>
    </xf>
    <xf numFmtId="0" fontId="6" fillId="9" borderId="17" xfId="0" applyFont="1" applyFill="1" applyBorder="1" applyAlignment="1">
      <alignment vertical="center" wrapText="1"/>
    </xf>
    <xf numFmtId="0" fontId="6" fillId="10" borderId="17" xfId="0" applyFont="1" applyFill="1" applyBorder="1" applyAlignment="1">
      <alignment vertical="center" wrapText="1"/>
    </xf>
    <xf numFmtId="0" fontId="10" fillId="0" borderId="0" xfId="0" applyFont="1"/>
    <xf numFmtId="0" fontId="6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6" fillId="0" borderId="18" xfId="0" applyFont="1" applyFill="1" applyBorder="1" applyAlignment="1">
      <alignment horizontal="center" vertical="top" wrapText="1"/>
    </xf>
    <xf numFmtId="0" fontId="26" fillId="0" borderId="19" xfId="0" applyFont="1" applyFill="1" applyBorder="1" applyAlignment="1">
      <alignment horizontal="center" vertical="top" wrapText="1"/>
    </xf>
    <xf numFmtId="0" fontId="26" fillId="0" borderId="20" xfId="0" applyFont="1" applyFill="1" applyBorder="1" applyAlignment="1">
      <alignment horizontal="center" vertical="top" wrapText="1"/>
    </xf>
    <xf numFmtId="0" fontId="27" fillId="0" borderId="20" xfId="0" applyFont="1" applyBorder="1" applyAlignment="1">
      <alignment horizontal="center" vertical="top" wrapText="1"/>
    </xf>
    <xf numFmtId="0" fontId="29" fillId="7" borderId="21" xfId="0" applyFont="1" applyFill="1" applyBorder="1"/>
    <xf numFmtId="0" fontId="33" fillId="0" borderId="14" xfId="0" applyFont="1" applyFill="1" applyBorder="1" applyAlignment="1">
      <alignment horizontal="center" vertical="center" wrapText="1"/>
    </xf>
    <xf numFmtId="0" fontId="33" fillId="9" borderId="22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2" xfId="0" applyBorder="1"/>
    <xf numFmtId="0" fontId="1" fillId="0" borderId="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37" fillId="0" borderId="14" xfId="0" applyFont="1" applyFill="1" applyBorder="1" applyAlignment="1">
      <alignment horizontal="left" vertical="center" wrapText="1"/>
    </xf>
    <xf numFmtId="0" fontId="37" fillId="0" borderId="14" xfId="0" applyFont="1" applyFill="1" applyBorder="1" applyAlignment="1">
      <alignment horizontal="center" vertical="center" wrapText="1"/>
    </xf>
    <xf numFmtId="166" fontId="38" fillId="7" borderId="14" xfId="0" applyNumberFormat="1" applyFont="1" applyFill="1" applyBorder="1" applyAlignment="1">
      <alignment horizontal="center" vertical="center" wrapText="1"/>
    </xf>
    <xf numFmtId="0" fontId="39" fillId="7" borderId="11" xfId="0" applyFont="1" applyFill="1" applyBorder="1"/>
    <xf numFmtId="0" fontId="40" fillId="9" borderId="22" xfId="0" applyFont="1" applyFill="1" applyBorder="1" applyAlignment="1">
      <alignment horizontal="left" vertical="center" wrapText="1"/>
    </xf>
    <xf numFmtId="0" fontId="40" fillId="9" borderId="23" xfId="0" applyFont="1" applyFill="1" applyBorder="1" applyAlignment="1">
      <alignment vertical="center" wrapText="1"/>
    </xf>
    <xf numFmtId="166" fontId="37" fillId="7" borderId="22" xfId="0" applyNumberFormat="1" applyFont="1" applyFill="1" applyBorder="1" applyAlignment="1">
      <alignment horizontal="center" vertical="center" wrapText="1"/>
    </xf>
    <xf numFmtId="2" fontId="37" fillId="9" borderId="24" xfId="0" applyNumberFormat="1" applyFont="1" applyFill="1" applyBorder="1" applyAlignment="1">
      <alignment horizontal="center" vertical="center" wrapText="1"/>
    </xf>
    <xf numFmtId="2" fontId="37" fillId="9" borderId="25" xfId="0" applyNumberFormat="1" applyFont="1" applyFill="1" applyBorder="1" applyAlignment="1">
      <alignment horizontal="center" vertical="center" wrapText="1"/>
    </xf>
    <xf numFmtId="2" fontId="37" fillId="9" borderId="26" xfId="0" applyNumberFormat="1" applyFont="1" applyFill="1" applyBorder="1" applyAlignment="1">
      <alignment horizontal="center" vertical="center" wrapText="1"/>
    </xf>
    <xf numFmtId="0" fontId="40" fillId="9" borderId="17" xfId="0" applyFont="1" applyFill="1" applyBorder="1" applyAlignment="1">
      <alignment vertical="center" wrapText="1"/>
    </xf>
    <xf numFmtId="0" fontId="40" fillId="9" borderId="27" xfId="0" applyFont="1" applyFill="1" applyBorder="1" applyAlignment="1">
      <alignment vertical="center" wrapText="1"/>
    </xf>
    <xf numFmtId="0" fontId="40" fillId="10" borderId="17" xfId="0" applyFont="1" applyFill="1" applyBorder="1" applyAlignment="1">
      <alignment vertical="center" wrapText="1"/>
    </xf>
    <xf numFmtId="0" fontId="40" fillId="10" borderId="27" xfId="0" applyFont="1" applyFill="1" applyBorder="1" applyAlignment="1">
      <alignment vertical="center" wrapText="1"/>
    </xf>
    <xf numFmtId="0" fontId="12" fillId="0" borderId="0" xfId="1"/>
    <xf numFmtId="0" fontId="10" fillId="0" borderId="0" xfId="1" applyFont="1" applyAlignment="1">
      <alignment horizontal="center" vertical="center"/>
    </xf>
    <xf numFmtId="0" fontId="21" fillId="0" borderId="28" xfId="1" applyFont="1" applyBorder="1" applyAlignment="1">
      <alignment horizontal="center" vertical="center"/>
    </xf>
    <xf numFmtId="0" fontId="1" fillId="7" borderId="8" xfId="1" applyFont="1" applyFill="1" applyBorder="1" applyAlignment="1">
      <alignment horizontal="center"/>
    </xf>
    <xf numFmtId="0" fontId="12" fillId="7" borderId="9" xfId="1" applyFill="1" applyBorder="1"/>
    <xf numFmtId="0" fontId="10" fillId="4" borderId="8" xfId="1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12" fillId="0" borderId="0" xfId="1" applyAlignment="1">
      <alignment horizontal="center" wrapText="1"/>
    </xf>
    <xf numFmtId="0" fontId="6" fillId="8" borderId="10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textRotation="90" wrapText="1"/>
    </xf>
    <xf numFmtId="0" fontId="2" fillId="0" borderId="16" xfId="1" applyFont="1" applyBorder="1" applyAlignment="1">
      <alignment horizontal="center" vertical="center" textRotation="90" wrapText="1"/>
    </xf>
    <xf numFmtId="0" fontId="2" fillId="0" borderId="1" xfId="1" applyFont="1" applyBorder="1" applyAlignment="1">
      <alignment horizontal="center" textRotation="90" wrapText="1"/>
    </xf>
    <xf numFmtId="0" fontId="2" fillId="0" borderId="3" xfId="1" applyFont="1" applyBorder="1" applyAlignment="1">
      <alignment horizontal="center" vertical="center" textRotation="90" wrapText="1"/>
    </xf>
    <xf numFmtId="0" fontId="2" fillId="7" borderId="10" xfId="1" applyFont="1" applyFill="1" applyBorder="1" applyAlignment="1">
      <alignment horizontal="center" textRotation="90" wrapText="1"/>
    </xf>
    <xf numFmtId="0" fontId="26" fillId="0" borderId="18" xfId="1" applyFont="1" applyFill="1" applyBorder="1" applyAlignment="1">
      <alignment horizontal="center" vertical="top" wrapText="1"/>
    </xf>
    <xf numFmtId="0" fontId="26" fillId="0" borderId="19" xfId="1" applyFont="1" applyFill="1" applyBorder="1" applyAlignment="1">
      <alignment horizontal="center" vertical="top" wrapText="1"/>
    </xf>
    <xf numFmtId="0" fontId="26" fillId="0" borderId="20" xfId="1" applyFont="1" applyFill="1" applyBorder="1" applyAlignment="1">
      <alignment horizontal="center" vertical="top" wrapText="1"/>
    </xf>
    <xf numFmtId="0" fontId="27" fillId="0" borderId="20" xfId="1" applyFont="1" applyBorder="1" applyAlignment="1">
      <alignment horizontal="center" vertical="top" wrapText="1"/>
    </xf>
    <xf numFmtId="0" fontId="12" fillId="7" borderId="11" xfId="1" applyFill="1" applyBorder="1"/>
    <xf numFmtId="0" fontId="12" fillId="8" borderId="28" xfId="1" applyFill="1" applyBorder="1"/>
    <xf numFmtId="0" fontId="2" fillId="0" borderId="10" xfId="1" applyFont="1" applyFill="1" applyBorder="1" applyAlignment="1">
      <alignment horizontal="left" vertical="center" wrapText="1"/>
    </xf>
    <xf numFmtId="0" fontId="12" fillId="6" borderId="0" xfId="1" applyFill="1"/>
    <xf numFmtId="0" fontId="33" fillId="0" borderId="14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left" vertical="center" wrapText="1"/>
    </xf>
    <xf numFmtId="0" fontId="3" fillId="0" borderId="14" xfId="1" applyFont="1" applyFill="1" applyBorder="1" applyAlignment="1">
      <alignment horizontal="center" vertical="center" wrapText="1"/>
    </xf>
    <xf numFmtId="1" fontId="22" fillId="0" borderId="14" xfId="1" applyNumberFormat="1" applyFont="1" applyBorder="1" applyAlignment="1">
      <alignment horizontal="center" vertical="center" wrapText="1"/>
    </xf>
    <xf numFmtId="165" fontId="23" fillId="0" borderId="29" xfId="1" applyNumberFormat="1" applyFont="1" applyBorder="1" applyAlignment="1">
      <alignment horizontal="center" vertical="center" wrapText="1"/>
    </xf>
    <xf numFmtId="1" fontId="23" fillId="0" borderId="2" xfId="1" applyNumberFormat="1" applyFont="1" applyBorder="1" applyAlignment="1">
      <alignment horizontal="center" vertical="center" wrapText="1"/>
    </xf>
    <xf numFmtId="166" fontId="23" fillId="0" borderId="15" xfId="1" applyNumberFormat="1" applyFont="1" applyBorder="1" applyAlignment="1">
      <alignment horizontal="center" vertical="center" wrapText="1"/>
    </xf>
    <xf numFmtId="166" fontId="2" fillId="7" borderId="14" xfId="1" applyNumberFormat="1" applyFont="1" applyFill="1" applyBorder="1" applyAlignment="1">
      <alignment horizontal="center" vertical="center" wrapText="1"/>
    </xf>
    <xf numFmtId="2" fontId="23" fillId="0" borderId="30" xfId="1" applyNumberFormat="1" applyFont="1" applyFill="1" applyBorder="1" applyAlignment="1">
      <alignment horizontal="center" vertical="center" wrapText="1"/>
    </xf>
    <xf numFmtId="2" fontId="35" fillId="0" borderId="31" xfId="1" applyNumberFormat="1" applyFont="1" applyFill="1" applyBorder="1" applyAlignment="1">
      <alignment horizontal="center" vertical="center" wrapText="1"/>
    </xf>
    <xf numFmtId="2" fontId="23" fillId="0" borderId="31" xfId="1" applyNumberFormat="1" applyFont="1" applyFill="1" applyBorder="1" applyAlignment="1">
      <alignment horizontal="center" vertical="center" wrapText="1"/>
    </xf>
    <xf numFmtId="2" fontId="35" fillId="0" borderId="32" xfId="1" applyNumberFormat="1" applyFont="1" applyFill="1" applyBorder="1" applyAlignment="1">
      <alignment horizontal="center" vertical="center" wrapText="1"/>
    </xf>
    <xf numFmtId="2" fontId="36" fillId="0" borderId="32" xfId="1" applyNumberFormat="1" applyFont="1" applyFill="1" applyBorder="1" applyAlignment="1">
      <alignment horizontal="center" vertical="center" wrapText="1"/>
    </xf>
    <xf numFmtId="2" fontId="23" fillId="0" borderId="32" xfId="1" applyNumberFormat="1" applyFont="1" applyFill="1" applyBorder="1" applyAlignment="1">
      <alignment horizontal="center" vertical="center" wrapText="1"/>
    </xf>
    <xf numFmtId="2" fontId="22" fillId="0" borderId="32" xfId="1" applyNumberFormat="1" applyFont="1" applyFill="1" applyBorder="1" applyAlignment="1">
      <alignment horizontal="center" vertical="center" wrapText="1"/>
    </xf>
    <xf numFmtId="1" fontId="11" fillId="0" borderId="14" xfId="1" applyNumberFormat="1" applyFont="1" applyBorder="1" applyAlignment="1">
      <alignment horizontal="center" vertical="center" wrapText="1"/>
    </xf>
    <xf numFmtId="1" fontId="30" fillId="0" borderId="2" xfId="1" applyNumberFormat="1" applyFont="1" applyBorder="1" applyAlignment="1">
      <alignment horizontal="center" vertical="center" wrapText="1"/>
    </xf>
    <xf numFmtId="2" fontId="30" fillId="0" borderId="31" xfId="1" applyNumberFormat="1" applyFont="1" applyFill="1" applyBorder="1" applyAlignment="1">
      <alignment horizontal="center" vertical="center" wrapText="1"/>
    </xf>
    <xf numFmtId="2" fontId="11" fillId="0" borderId="32" xfId="1" applyNumberFormat="1" applyFont="1" applyFill="1" applyBorder="1" applyAlignment="1">
      <alignment horizontal="center" vertical="center" wrapText="1"/>
    </xf>
    <xf numFmtId="1" fontId="36" fillId="0" borderId="14" xfId="1" applyNumberFormat="1" applyFont="1" applyBorder="1" applyAlignment="1">
      <alignment horizontal="center" vertical="center" wrapText="1"/>
    </xf>
    <xf numFmtId="165" fontId="35" fillId="0" borderId="29" xfId="1" applyNumberFormat="1" applyFont="1" applyBorder="1" applyAlignment="1">
      <alignment horizontal="center" vertical="center" wrapText="1"/>
    </xf>
    <xf numFmtId="166" fontId="35" fillId="0" borderId="15" xfId="1" applyNumberFormat="1" applyFont="1" applyBorder="1" applyAlignment="1">
      <alignment horizontal="center" vertical="center" wrapText="1"/>
    </xf>
    <xf numFmtId="166" fontId="30" fillId="0" borderId="15" xfId="1" applyNumberFormat="1" applyFont="1" applyBorder="1" applyAlignment="1">
      <alignment horizontal="center" vertical="center" wrapText="1"/>
    </xf>
    <xf numFmtId="2" fontId="30" fillId="0" borderId="32" xfId="1" applyNumberFormat="1" applyFont="1" applyFill="1" applyBorder="1" applyAlignment="1">
      <alignment horizontal="center" vertical="center" wrapText="1"/>
    </xf>
    <xf numFmtId="2" fontId="35" fillId="0" borderId="30" xfId="1" applyNumberFormat="1" applyFont="1" applyFill="1" applyBorder="1" applyAlignment="1">
      <alignment horizontal="center" vertical="center" wrapText="1"/>
    </xf>
    <xf numFmtId="2" fontId="30" fillId="0" borderId="30" xfId="1" applyNumberFormat="1" applyFont="1" applyFill="1" applyBorder="1" applyAlignment="1">
      <alignment horizontal="center" vertical="center" wrapText="1"/>
    </xf>
    <xf numFmtId="1" fontId="35" fillId="0" borderId="2" xfId="1" applyNumberFormat="1" applyFont="1" applyBorder="1" applyAlignment="1">
      <alignment horizontal="center" vertical="center" wrapText="1"/>
    </xf>
    <xf numFmtId="0" fontId="33" fillId="9" borderId="22" xfId="1" applyFont="1" applyFill="1" applyBorder="1" applyAlignment="1">
      <alignment horizontal="center" vertical="center" wrapText="1"/>
    </xf>
    <xf numFmtId="0" fontId="6" fillId="9" borderId="22" xfId="1" applyFont="1" applyFill="1" applyBorder="1" applyAlignment="1">
      <alignment horizontal="left" vertical="center" wrapText="1"/>
    </xf>
    <xf numFmtId="0" fontId="6" fillId="9" borderId="23" xfId="1" applyFont="1" applyFill="1" applyBorder="1" applyAlignment="1">
      <alignment vertical="center" wrapText="1"/>
    </xf>
    <xf numFmtId="1" fontId="41" fillId="9" borderId="22" xfId="1" applyNumberFormat="1" applyFont="1" applyFill="1" applyBorder="1" applyAlignment="1">
      <alignment horizontal="center" vertical="center" wrapText="1"/>
    </xf>
    <xf numFmtId="165" fontId="36" fillId="9" borderId="33" xfId="1" applyNumberFormat="1" applyFont="1" applyFill="1" applyBorder="1" applyAlignment="1">
      <alignment horizontal="center" vertical="center" wrapText="1"/>
    </xf>
    <xf numFmtId="1" fontId="36" fillId="9" borderId="23" xfId="1" applyNumberFormat="1" applyFont="1" applyFill="1" applyBorder="1" applyAlignment="1">
      <alignment horizontal="center" vertical="center" wrapText="1"/>
    </xf>
    <xf numFmtId="166" fontId="36" fillId="9" borderId="34" xfId="1" applyNumberFormat="1" applyFont="1" applyFill="1" applyBorder="1" applyAlignment="1">
      <alignment horizontal="center" vertical="center" wrapText="1"/>
    </xf>
    <xf numFmtId="166" fontId="3" fillId="7" borderId="22" xfId="1" applyNumberFormat="1" applyFont="1" applyFill="1" applyBorder="1" applyAlignment="1">
      <alignment horizontal="center" vertical="center" wrapText="1"/>
    </xf>
    <xf numFmtId="2" fontId="22" fillId="9" borderId="24" xfId="1" applyNumberFormat="1" applyFont="1" applyFill="1" applyBorder="1" applyAlignment="1">
      <alignment horizontal="center" vertical="center" wrapText="1"/>
    </xf>
    <xf numFmtId="2" fontId="22" fillId="9" borderId="25" xfId="1" applyNumberFormat="1" applyFont="1" applyFill="1" applyBorder="1" applyAlignment="1">
      <alignment horizontal="center" vertical="center" wrapText="1"/>
    </xf>
    <xf numFmtId="2" fontId="22" fillId="9" borderId="26" xfId="1" applyNumberFormat="1" applyFont="1" applyFill="1" applyBorder="1" applyAlignment="1">
      <alignment horizontal="center" vertical="center" wrapText="1"/>
    </xf>
    <xf numFmtId="2" fontId="28" fillId="9" borderId="34" xfId="1" applyNumberFormat="1" applyFont="1" applyFill="1" applyBorder="1" applyAlignment="1">
      <alignment horizontal="center" vertical="center"/>
    </xf>
    <xf numFmtId="0" fontId="6" fillId="9" borderId="35" xfId="1" applyFont="1" applyFill="1" applyBorder="1" applyAlignment="1">
      <alignment horizontal="right" vertical="center" wrapText="1"/>
    </xf>
    <xf numFmtId="1" fontId="22" fillId="0" borderId="14" xfId="1" applyNumberFormat="1" applyFont="1" applyFill="1" applyBorder="1" applyAlignment="1">
      <alignment horizontal="center" vertical="center" wrapText="1"/>
    </xf>
    <xf numFmtId="165" fontId="23" fillId="0" borderId="29" xfId="1" applyNumberFormat="1" applyFont="1" applyFill="1" applyBorder="1" applyAlignment="1">
      <alignment horizontal="center" vertical="center" wrapText="1"/>
    </xf>
    <xf numFmtId="1" fontId="23" fillId="0" borderId="2" xfId="1" applyNumberFormat="1" applyFont="1" applyFill="1" applyBorder="1" applyAlignment="1">
      <alignment horizontal="center" vertical="center" wrapText="1"/>
    </xf>
    <xf numFmtId="166" fontId="23" fillId="0" borderId="15" xfId="1" applyNumberFormat="1" applyFont="1" applyFill="1" applyBorder="1" applyAlignment="1">
      <alignment horizontal="center" vertical="center" wrapText="1"/>
    </xf>
    <xf numFmtId="165" fontId="12" fillId="0" borderId="0" xfId="1" applyNumberFormat="1" applyFont="1"/>
    <xf numFmtId="166" fontId="35" fillId="0" borderId="15" xfId="1" applyNumberFormat="1" applyFont="1" applyFill="1" applyBorder="1" applyAlignment="1">
      <alignment horizontal="center" vertical="center" wrapText="1"/>
    </xf>
    <xf numFmtId="165" fontId="12" fillId="0" borderId="0" xfId="1" applyNumberFormat="1"/>
    <xf numFmtId="1" fontId="11" fillId="0" borderId="14" xfId="1" applyNumberFormat="1" applyFont="1" applyFill="1" applyBorder="1" applyAlignment="1">
      <alignment horizontal="center" vertical="center" wrapText="1"/>
    </xf>
    <xf numFmtId="1" fontId="30" fillId="0" borderId="2" xfId="1" applyNumberFormat="1" applyFont="1" applyFill="1" applyBorder="1" applyAlignment="1">
      <alignment horizontal="center" vertical="center" wrapText="1"/>
    </xf>
    <xf numFmtId="166" fontId="30" fillId="0" borderId="15" xfId="1" applyNumberFormat="1" applyFont="1" applyFill="1" applyBorder="1" applyAlignment="1">
      <alignment horizontal="center" vertical="center" wrapText="1"/>
    </xf>
    <xf numFmtId="2" fontId="2" fillId="0" borderId="31" xfId="1" applyNumberFormat="1" applyFont="1" applyFill="1" applyBorder="1" applyAlignment="1">
      <alignment horizontal="center" vertical="center" wrapText="1"/>
    </xf>
    <xf numFmtId="1" fontId="36" fillId="0" borderId="14" xfId="1" applyNumberFormat="1" applyFont="1" applyFill="1" applyBorder="1" applyAlignment="1">
      <alignment horizontal="center" vertical="center" wrapText="1"/>
    </xf>
    <xf numFmtId="165" fontId="30" fillId="0" borderId="29" xfId="1" applyNumberFormat="1" applyFont="1" applyFill="1" applyBorder="1" applyAlignment="1">
      <alignment horizontal="center" vertical="center" wrapText="1"/>
    </xf>
    <xf numFmtId="1" fontId="35" fillId="0" borderId="2" xfId="1" applyNumberFormat="1" applyFont="1" applyFill="1" applyBorder="1" applyAlignment="1">
      <alignment horizontal="center" vertical="center" wrapText="1"/>
    </xf>
    <xf numFmtId="1" fontId="2" fillId="0" borderId="2" xfId="1" applyNumberFormat="1" applyFont="1" applyFill="1" applyBorder="1" applyAlignment="1">
      <alignment horizontal="center" vertical="center" wrapText="1"/>
    </xf>
    <xf numFmtId="165" fontId="35" fillId="0" borderId="29" xfId="1" applyNumberFormat="1" applyFont="1" applyFill="1" applyBorder="1" applyAlignment="1">
      <alignment horizontal="center" vertical="center" wrapText="1"/>
    </xf>
    <xf numFmtId="0" fontId="34" fillId="0" borderId="14" xfId="1" applyFont="1" applyFill="1" applyBorder="1" applyAlignment="1">
      <alignment horizontal="center" vertical="center" wrapText="1"/>
    </xf>
    <xf numFmtId="0" fontId="6" fillId="9" borderId="17" xfId="1" applyFont="1" applyFill="1" applyBorder="1" applyAlignment="1">
      <alignment vertical="center" wrapText="1"/>
    </xf>
    <xf numFmtId="0" fontId="6" fillId="9" borderId="27" xfId="1" applyFont="1" applyFill="1" applyBorder="1" applyAlignment="1">
      <alignment vertical="center" wrapText="1"/>
    </xf>
    <xf numFmtId="1" fontId="41" fillId="9" borderId="17" xfId="1" applyNumberFormat="1" applyFont="1" applyFill="1" applyBorder="1" applyAlignment="1">
      <alignment horizontal="center" vertical="center" wrapText="1"/>
    </xf>
    <xf numFmtId="165" fontId="36" fillId="9" borderId="36" xfId="1" applyNumberFormat="1" applyFont="1" applyFill="1" applyBorder="1" applyAlignment="1">
      <alignment horizontal="center" vertical="center" wrapText="1"/>
    </xf>
    <xf numFmtId="1" fontId="36" fillId="9" borderId="27" xfId="1" applyNumberFormat="1" applyFont="1" applyFill="1" applyBorder="1" applyAlignment="1">
      <alignment horizontal="center" vertical="center" wrapText="1"/>
    </xf>
    <xf numFmtId="166" fontId="36" fillId="9" borderId="37" xfId="1" applyNumberFormat="1" applyFont="1" applyFill="1" applyBorder="1" applyAlignment="1">
      <alignment horizontal="center" vertical="center" wrapText="1"/>
    </xf>
    <xf numFmtId="166" fontId="3" fillId="7" borderId="17" xfId="1" applyNumberFormat="1" applyFont="1" applyFill="1" applyBorder="1" applyAlignment="1">
      <alignment horizontal="center" vertical="center" wrapText="1"/>
    </xf>
    <xf numFmtId="2" fontId="22" fillId="9" borderId="38" xfId="1" applyNumberFormat="1" applyFont="1" applyFill="1" applyBorder="1" applyAlignment="1">
      <alignment horizontal="center" vertical="center" wrapText="1"/>
    </xf>
    <xf numFmtId="2" fontId="22" fillId="9" borderId="39" xfId="1" applyNumberFormat="1" applyFont="1" applyFill="1" applyBorder="1" applyAlignment="1">
      <alignment horizontal="center" vertical="center" wrapText="1"/>
    </xf>
    <xf numFmtId="2" fontId="22" fillId="9" borderId="40" xfId="1" applyNumberFormat="1" applyFont="1" applyFill="1" applyBorder="1" applyAlignment="1">
      <alignment horizontal="center" vertical="center" wrapText="1"/>
    </xf>
    <xf numFmtId="2" fontId="28" fillId="9" borderId="37" xfId="1" applyNumberFormat="1" applyFont="1" applyFill="1" applyBorder="1" applyAlignment="1">
      <alignment horizontal="center" vertical="center"/>
    </xf>
    <xf numFmtId="0" fontId="6" fillId="9" borderId="41" xfId="1" applyFont="1" applyFill="1" applyBorder="1" applyAlignment="1">
      <alignment vertical="center" wrapText="1"/>
    </xf>
    <xf numFmtId="0" fontId="6" fillId="10" borderId="17" xfId="1" applyFont="1" applyFill="1" applyBorder="1" applyAlignment="1">
      <alignment vertical="center" wrapText="1"/>
    </xf>
    <xf numFmtId="0" fontId="6" fillId="10" borderId="27" xfId="1" applyFont="1" applyFill="1" applyBorder="1" applyAlignment="1">
      <alignment vertical="center" wrapText="1"/>
    </xf>
    <xf numFmtId="1" fontId="41" fillId="10" borderId="17" xfId="1" applyNumberFormat="1" applyFont="1" applyFill="1" applyBorder="1" applyAlignment="1">
      <alignment horizontal="center" vertical="center" wrapText="1"/>
    </xf>
    <xf numFmtId="165" fontId="36" fillId="10" borderId="36" xfId="1" applyNumberFormat="1" applyFont="1" applyFill="1" applyBorder="1" applyAlignment="1">
      <alignment horizontal="center" vertical="center" wrapText="1"/>
    </xf>
    <xf numFmtId="1" fontId="36" fillId="10" borderId="27" xfId="1" applyNumberFormat="1" applyFont="1" applyFill="1" applyBorder="1" applyAlignment="1">
      <alignment horizontal="center" vertical="center" wrapText="1"/>
    </xf>
    <xf numFmtId="166" fontId="36" fillId="10" borderId="37" xfId="1" applyNumberFormat="1" applyFont="1" applyFill="1" applyBorder="1" applyAlignment="1">
      <alignment horizontal="center" vertical="center" wrapText="1"/>
    </xf>
    <xf numFmtId="2" fontId="22" fillId="10" borderId="38" xfId="1" applyNumberFormat="1" applyFont="1" applyFill="1" applyBorder="1" applyAlignment="1">
      <alignment horizontal="center" vertical="center" wrapText="1"/>
    </xf>
    <xf numFmtId="2" fontId="22" fillId="10" borderId="39" xfId="1" applyNumberFormat="1" applyFont="1" applyFill="1" applyBorder="1" applyAlignment="1">
      <alignment horizontal="center" vertical="center" wrapText="1"/>
    </xf>
    <xf numFmtId="2" fontId="22" fillId="10" borderId="40" xfId="1" applyNumberFormat="1" applyFont="1" applyFill="1" applyBorder="1" applyAlignment="1">
      <alignment horizontal="center" vertical="center" wrapText="1"/>
    </xf>
    <xf numFmtId="2" fontId="24" fillId="10" borderId="37" xfId="1" applyNumberFormat="1" applyFont="1" applyFill="1" applyBorder="1" applyAlignment="1">
      <alignment horizontal="center" vertical="center"/>
    </xf>
    <xf numFmtId="0" fontId="6" fillId="10" borderId="41" xfId="1" applyFont="1" applyFill="1" applyBorder="1" applyAlignment="1">
      <alignment vertical="center" wrapText="1"/>
    </xf>
    <xf numFmtId="0" fontId="12" fillId="0" borderId="2" xfId="1" applyBorder="1"/>
    <xf numFmtId="0" fontId="1" fillId="0" borderId="2" xfId="1" applyFont="1" applyBorder="1" applyAlignment="1">
      <alignment horizontal="center"/>
    </xf>
    <xf numFmtId="0" fontId="1" fillId="0" borderId="15" xfId="1" applyFont="1" applyBorder="1" applyAlignment="1">
      <alignment horizontal="center"/>
    </xf>
    <xf numFmtId="0" fontId="12" fillId="7" borderId="13" xfId="1" applyFill="1" applyBorder="1"/>
    <xf numFmtId="0" fontId="29" fillId="7" borderId="21" xfId="1" applyFont="1" applyFill="1" applyBorder="1"/>
    <xf numFmtId="0" fontId="12" fillId="7" borderId="12" xfId="1" applyFill="1" applyBorder="1"/>
    <xf numFmtId="0" fontId="12" fillId="8" borderId="13" xfId="1" applyFill="1" applyBorder="1"/>
    <xf numFmtId="0" fontId="10" fillId="0" borderId="0" xfId="1" applyFont="1"/>
    <xf numFmtId="0" fontId="1" fillId="0" borderId="0" xfId="1" applyFont="1" applyAlignment="1">
      <alignment horizontal="center"/>
    </xf>
    <xf numFmtId="165" fontId="1" fillId="0" borderId="0" xfId="1" applyNumberFormat="1" applyFont="1" applyAlignment="1">
      <alignment horizontal="center"/>
    </xf>
    <xf numFmtId="1" fontId="12" fillId="0" borderId="0" xfId="1" applyNumberFormat="1"/>
    <xf numFmtId="2" fontId="12" fillId="0" borderId="0" xfId="1" applyNumberFormat="1"/>
    <xf numFmtId="164" fontId="12" fillId="0" borderId="0" xfId="1" applyNumberFormat="1"/>
    <xf numFmtId="0" fontId="12" fillId="0" borderId="0" xfId="0" applyFont="1"/>
    <xf numFmtId="1" fontId="3" fillId="0" borderId="14" xfId="0" applyNumberFormat="1" applyFont="1" applyBorder="1" applyAlignment="1">
      <alignment horizontal="center" vertical="center" wrapText="1"/>
    </xf>
    <xf numFmtId="2" fontId="2" fillId="0" borderId="32" xfId="0" applyNumberFormat="1" applyFont="1" applyFill="1" applyBorder="1" applyAlignment="1">
      <alignment horizontal="center" vertical="center" wrapText="1"/>
    </xf>
    <xf numFmtId="0" fontId="0" fillId="0" borderId="0" xfId="0" quotePrefix="1"/>
    <xf numFmtId="0" fontId="45" fillId="11" borderId="0" xfId="1" applyFont="1" applyFill="1" applyAlignment="1">
      <alignment horizontal="center" vertical="center"/>
    </xf>
    <xf numFmtId="0" fontId="46" fillId="11" borderId="28" xfId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left" vertical="center" wrapText="1"/>
    </xf>
    <xf numFmtId="0" fontId="47" fillId="12" borderId="8" xfId="1" applyFont="1" applyFill="1" applyBorder="1" applyAlignment="1">
      <alignment horizontal="center"/>
    </xf>
    <xf numFmtId="0" fontId="2" fillId="0" borderId="42" xfId="0" applyFont="1" applyFill="1" applyBorder="1" applyAlignment="1">
      <alignment horizontal="left" vertical="center" wrapText="1"/>
    </xf>
    <xf numFmtId="0" fontId="0" fillId="11" borderId="13" xfId="0" applyFill="1" applyBorder="1"/>
    <xf numFmtId="0" fontId="29" fillId="11" borderId="21" xfId="0" applyFont="1" applyFill="1" applyBorder="1"/>
    <xf numFmtId="0" fontId="0" fillId="11" borderId="12" xfId="0" applyFill="1" applyBorder="1"/>
    <xf numFmtId="0" fontId="1" fillId="11" borderId="8" xfId="1" applyFont="1" applyFill="1" applyBorder="1" applyAlignment="1">
      <alignment horizontal="center"/>
    </xf>
    <xf numFmtId="0" fontId="2" fillId="11" borderId="10" xfId="0" applyFont="1" applyFill="1" applyBorder="1" applyAlignment="1">
      <alignment horizontal="center" textRotation="90" wrapText="1"/>
    </xf>
    <xf numFmtId="0" fontId="12" fillId="11" borderId="9" xfId="1" applyFill="1" applyBorder="1"/>
    <xf numFmtId="0" fontId="0" fillId="11" borderId="11" xfId="0" applyFill="1" applyBorder="1"/>
    <xf numFmtId="0" fontId="39" fillId="11" borderId="11" xfId="0" applyFont="1" applyFill="1" applyBorder="1"/>
    <xf numFmtId="0" fontId="2" fillId="12" borderId="10" xfId="0" applyFont="1" applyFill="1" applyBorder="1" applyAlignment="1">
      <alignment horizontal="center" textRotation="90" wrapText="1"/>
    </xf>
    <xf numFmtId="0" fontId="0" fillId="12" borderId="13" xfId="0" applyFill="1" applyBorder="1"/>
    <xf numFmtId="0" fontId="12" fillId="12" borderId="9" xfId="1" applyFill="1" applyBorder="1"/>
    <xf numFmtId="0" fontId="0" fillId="12" borderId="11" xfId="0" applyFill="1" applyBorder="1"/>
    <xf numFmtId="0" fontId="39" fillId="12" borderId="11" xfId="0" applyFont="1" applyFill="1" applyBorder="1"/>
    <xf numFmtId="0" fontId="0" fillId="12" borderId="12" xfId="0" applyFill="1" applyBorder="1"/>
    <xf numFmtId="0" fontId="29" fillId="12" borderId="21" xfId="0" applyFont="1" applyFill="1" applyBorder="1"/>
    <xf numFmtId="2" fontId="2" fillId="0" borderId="30" xfId="0" applyNumberFormat="1" applyFont="1" applyFill="1" applyBorder="1" applyAlignment="1">
      <alignment horizontal="center" vertical="center" wrapText="1"/>
    </xf>
    <xf numFmtId="2" fontId="2" fillId="0" borderId="31" xfId="0" applyNumberFormat="1" applyFont="1" applyFill="1" applyBorder="1" applyAlignment="1">
      <alignment horizontal="center" vertical="center" wrapText="1"/>
    </xf>
    <xf numFmtId="165" fontId="2" fillId="0" borderId="29" xfId="0" applyNumberFormat="1" applyFont="1" applyBorder="1" applyAlignment="1">
      <alignment horizontal="center" vertical="center" wrapText="1"/>
    </xf>
    <xf numFmtId="166" fontId="2" fillId="0" borderId="15" xfId="0" applyNumberFormat="1" applyFont="1" applyBorder="1" applyAlignment="1">
      <alignment horizontal="center" vertical="center" wrapText="1"/>
    </xf>
    <xf numFmtId="1" fontId="6" fillId="9" borderId="22" xfId="0" applyNumberFormat="1" applyFont="1" applyFill="1" applyBorder="1" applyAlignment="1">
      <alignment horizontal="center" vertical="center" wrapText="1"/>
    </xf>
    <xf numFmtId="165" fontId="3" fillId="9" borderId="33" xfId="0" applyNumberFormat="1" applyFont="1" applyFill="1" applyBorder="1" applyAlignment="1">
      <alignment horizontal="center" vertical="center" wrapText="1"/>
    </xf>
    <xf numFmtId="1" fontId="3" fillId="9" borderId="23" xfId="0" applyNumberFormat="1" applyFont="1" applyFill="1" applyBorder="1" applyAlignment="1">
      <alignment horizontal="center" vertical="center" wrapText="1"/>
    </xf>
    <xf numFmtId="166" fontId="3" fillId="9" borderId="34" xfId="0" applyNumberFormat="1" applyFont="1" applyFill="1" applyBorder="1" applyAlignment="1">
      <alignment horizontal="center" vertical="center" wrapText="1"/>
    </xf>
    <xf numFmtId="1" fontId="3" fillId="0" borderId="14" xfId="0" applyNumberFormat="1" applyFont="1" applyFill="1" applyBorder="1" applyAlignment="1">
      <alignment horizontal="center" vertical="center" wrapText="1"/>
    </xf>
    <xf numFmtId="165" fontId="2" fillId="0" borderId="29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166" fontId="2" fillId="0" borderId="15" xfId="0" applyNumberFormat="1" applyFont="1" applyFill="1" applyBorder="1" applyAlignment="1">
      <alignment horizontal="center" vertical="center" wrapText="1"/>
    </xf>
    <xf numFmtId="166" fontId="2" fillId="7" borderId="14" xfId="0" applyNumberFormat="1" applyFont="1" applyFill="1" applyBorder="1" applyAlignment="1">
      <alignment horizontal="center" vertical="center" wrapText="1"/>
    </xf>
    <xf numFmtId="2" fontId="3" fillId="0" borderId="32" xfId="0" applyNumberFormat="1" applyFont="1" applyFill="1" applyBorder="1" applyAlignment="1">
      <alignment horizontal="center" vertical="center" wrapText="1"/>
    </xf>
    <xf numFmtId="1" fontId="6" fillId="9" borderId="17" xfId="0" applyNumberFormat="1" applyFont="1" applyFill="1" applyBorder="1" applyAlignment="1">
      <alignment horizontal="center" vertical="center" wrapText="1"/>
    </xf>
    <xf numFmtId="165" fontId="3" fillId="9" borderId="36" xfId="0" applyNumberFormat="1" applyFont="1" applyFill="1" applyBorder="1" applyAlignment="1">
      <alignment horizontal="center" vertical="center" wrapText="1"/>
    </xf>
    <xf numFmtId="1" fontId="3" fillId="9" borderId="27" xfId="0" applyNumberFormat="1" applyFont="1" applyFill="1" applyBorder="1" applyAlignment="1">
      <alignment horizontal="center" vertical="center" wrapText="1"/>
    </xf>
    <xf numFmtId="166" fontId="3" fillId="9" borderId="37" xfId="0" applyNumberFormat="1" applyFont="1" applyFill="1" applyBorder="1" applyAlignment="1">
      <alignment horizontal="center" vertical="center" wrapText="1"/>
    </xf>
    <xf numFmtId="166" fontId="3" fillId="7" borderId="17" xfId="0" applyNumberFormat="1" applyFont="1" applyFill="1" applyBorder="1" applyAlignment="1">
      <alignment horizontal="center" vertical="center" wrapText="1"/>
    </xf>
    <xf numFmtId="2" fontId="3" fillId="9" borderId="38" xfId="0" applyNumberFormat="1" applyFont="1" applyFill="1" applyBorder="1" applyAlignment="1">
      <alignment horizontal="center" vertical="center" wrapText="1"/>
    </xf>
    <xf numFmtId="2" fontId="3" fillId="9" borderId="39" xfId="0" applyNumberFormat="1" applyFont="1" applyFill="1" applyBorder="1" applyAlignment="1">
      <alignment horizontal="center" vertical="center" wrapText="1"/>
    </xf>
    <xf numFmtId="2" fontId="3" fillId="9" borderId="40" xfId="0" applyNumberFormat="1" applyFont="1" applyFill="1" applyBorder="1" applyAlignment="1">
      <alignment horizontal="center" vertical="center" wrapText="1"/>
    </xf>
    <xf numFmtId="2" fontId="44" fillId="9" borderId="37" xfId="0" applyNumberFormat="1" applyFont="1" applyFill="1" applyBorder="1" applyAlignment="1">
      <alignment horizontal="center" vertical="center"/>
    </xf>
    <xf numFmtId="1" fontId="6" fillId="10" borderId="17" xfId="0" applyNumberFormat="1" applyFont="1" applyFill="1" applyBorder="1" applyAlignment="1">
      <alignment horizontal="center" vertical="center" wrapText="1"/>
    </xf>
    <xf numFmtId="165" fontId="3" fillId="10" borderId="36" xfId="0" applyNumberFormat="1" applyFont="1" applyFill="1" applyBorder="1" applyAlignment="1">
      <alignment horizontal="center" vertical="center" wrapText="1"/>
    </xf>
    <xf numFmtId="1" fontId="3" fillId="10" borderId="27" xfId="0" applyNumberFormat="1" applyFont="1" applyFill="1" applyBorder="1" applyAlignment="1">
      <alignment horizontal="center" vertical="center" wrapText="1"/>
    </xf>
    <xf numFmtId="166" fontId="3" fillId="10" borderId="37" xfId="0" applyNumberFormat="1" applyFont="1" applyFill="1" applyBorder="1" applyAlignment="1">
      <alignment horizontal="center" vertical="center" wrapText="1"/>
    </xf>
    <xf numFmtId="2" fontId="3" fillId="10" borderId="38" xfId="0" applyNumberFormat="1" applyFont="1" applyFill="1" applyBorder="1" applyAlignment="1">
      <alignment horizontal="center" vertical="center" wrapText="1"/>
    </xf>
    <xf numFmtId="2" fontId="3" fillId="10" borderId="39" xfId="0" applyNumberFormat="1" applyFont="1" applyFill="1" applyBorder="1" applyAlignment="1">
      <alignment horizontal="center" vertical="center" wrapText="1"/>
    </xf>
    <xf numFmtId="2" fontId="3" fillId="10" borderId="40" xfId="0" applyNumberFormat="1" applyFont="1" applyFill="1" applyBorder="1" applyAlignment="1">
      <alignment horizontal="center" vertical="center" wrapText="1"/>
    </xf>
    <xf numFmtId="2" fontId="6" fillId="10" borderId="37" xfId="0" applyNumberFormat="1" applyFont="1" applyFill="1" applyBorder="1" applyAlignment="1">
      <alignment horizontal="center" vertical="center"/>
    </xf>
    <xf numFmtId="0" fontId="6" fillId="9" borderId="27" xfId="0" applyFont="1" applyFill="1" applyBorder="1" applyAlignment="1">
      <alignment vertical="center" wrapText="1"/>
    </xf>
    <xf numFmtId="0" fontId="6" fillId="10" borderId="27" xfId="0" applyFont="1" applyFill="1" applyBorder="1" applyAlignment="1">
      <alignment vertical="center" wrapText="1"/>
    </xf>
    <xf numFmtId="2" fontId="44" fillId="9" borderId="34" xfId="0" applyNumberFormat="1" applyFont="1" applyFill="1" applyBorder="1" applyAlignment="1">
      <alignment horizontal="center" vertical="center"/>
    </xf>
    <xf numFmtId="166" fontId="2" fillId="12" borderId="14" xfId="0" applyNumberFormat="1" applyFont="1" applyFill="1" applyBorder="1" applyAlignment="1">
      <alignment horizontal="center" vertical="center" wrapText="1"/>
    </xf>
    <xf numFmtId="166" fontId="3" fillId="12" borderId="22" xfId="0" applyNumberFormat="1" applyFont="1" applyFill="1" applyBorder="1" applyAlignment="1">
      <alignment horizontal="center" vertical="center" wrapText="1"/>
    </xf>
    <xf numFmtId="2" fontId="3" fillId="9" borderId="24" xfId="0" applyNumberFormat="1" applyFont="1" applyFill="1" applyBorder="1" applyAlignment="1">
      <alignment horizontal="center" vertical="center" wrapText="1"/>
    </xf>
    <xf numFmtId="2" fontId="3" fillId="9" borderId="25" xfId="0" applyNumberFormat="1" applyFont="1" applyFill="1" applyBorder="1" applyAlignment="1">
      <alignment horizontal="center" vertical="center" wrapText="1"/>
    </xf>
    <xf numFmtId="2" fontId="3" fillId="9" borderId="26" xfId="0" applyNumberFormat="1" applyFont="1" applyFill="1" applyBorder="1" applyAlignment="1">
      <alignment horizontal="center" vertical="center" wrapText="1"/>
    </xf>
    <xf numFmtId="166" fontId="3" fillId="12" borderId="17" xfId="0" applyNumberFormat="1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 wrapText="1"/>
    </xf>
    <xf numFmtId="0" fontId="40" fillId="9" borderId="35" xfId="0" applyFont="1" applyFill="1" applyBorder="1" applyAlignment="1">
      <alignment horizontal="center" vertical="center" wrapText="1"/>
    </xf>
    <xf numFmtId="0" fontId="48" fillId="0" borderId="14" xfId="0" applyFont="1" applyFill="1" applyBorder="1" applyAlignment="1">
      <alignment horizontal="left" vertical="center" wrapText="1"/>
    </xf>
    <xf numFmtId="0" fontId="49" fillId="0" borderId="14" xfId="0" applyFont="1" applyFill="1" applyBorder="1" applyAlignment="1">
      <alignment horizontal="center" vertical="center" wrapText="1"/>
    </xf>
    <xf numFmtId="166" fontId="50" fillId="11" borderId="14" xfId="0" applyNumberFormat="1" applyFont="1" applyFill="1" applyBorder="1" applyAlignment="1">
      <alignment horizontal="center" vertical="center" wrapText="1"/>
    </xf>
    <xf numFmtId="166" fontId="48" fillId="11" borderId="22" xfId="0" applyNumberFormat="1" applyFont="1" applyFill="1" applyBorder="1" applyAlignment="1">
      <alignment horizontal="center" vertical="center" wrapText="1"/>
    </xf>
    <xf numFmtId="166" fontId="48" fillId="11" borderId="17" xfId="0" applyNumberFormat="1" applyFont="1" applyFill="1" applyBorder="1" applyAlignment="1">
      <alignment horizontal="center" vertical="center" wrapText="1"/>
    </xf>
    <xf numFmtId="0" fontId="51" fillId="9" borderId="22" xfId="0" applyFont="1" applyFill="1" applyBorder="1" applyAlignment="1">
      <alignment horizontal="left" vertical="center" wrapText="1"/>
    </xf>
    <xf numFmtId="0" fontId="51" fillId="9" borderId="17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22" fillId="0" borderId="14" xfId="0" applyFont="1" applyFill="1" applyBorder="1" applyAlignment="1">
      <alignment horizontal="left" vertical="center" wrapText="1"/>
    </xf>
    <xf numFmtId="0" fontId="24" fillId="9" borderId="22" xfId="0" applyFont="1" applyFill="1" applyBorder="1" applyAlignment="1">
      <alignment horizontal="left" vertical="center" wrapText="1"/>
    </xf>
    <xf numFmtId="2" fontId="22" fillId="9" borderId="24" xfId="0" applyNumberFormat="1" applyFont="1" applyFill="1" applyBorder="1" applyAlignment="1">
      <alignment horizontal="center" vertical="center" wrapText="1"/>
    </xf>
    <xf numFmtId="2" fontId="22" fillId="9" borderId="25" xfId="0" applyNumberFormat="1" applyFont="1" applyFill="1" applyBorder="1" applyAlignment="1">
      <alignment horizontal="center" vertical="center" wrapText="1"/>
    </xf>
    <xf numFmtId="2" fontId="22" fillId="9" borderId="26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6" fillId="9" borderId="22" xfId="0" applyFont="1" applyFill="1" applyBorder="1" applyAlignment="1">
      <alignment horizontal="left" vertical="center" wrapText="1"/>
    </xf>
    <xf numFmtId="1" fontId="56" fillId="9" borderId="22" xfId="0" applyNumberFormat="1" applyFont="1" applyFill="1" applyBorder="1" applyAlignment="1">
      <alignment horizontal="center" vertical="center" wrapText="1"/>
    </xf>
    <xf numFmtId="165" fontId="57" fillId="9" borderId="33" xfId="0" applyNumberFormat="1" applyFont="1" applyFill="1" applyBorder="1" applyAlignment="1">
      <alignment horizontal="center" vertical="center" wrapText="1"/>
    </xf>
    <xf numFmtId="1" fontId="57" fillId="9" borderId="23" xfId="0" applyNumberFormat="1" applyFont="1" applyFill="1" applyBorder="1" applyAlignment="1">
      <alignment horizontal="center" vertical="center" wrapText="1"/>
    </xf>
    <xf numFmtId="166" fontId="57" fillId="9" borderId="34" xfId="0" applyNumberFormat="1" applyFont="1" applyFill="1" applyBorder="1" applyAlignment="1">
      <alignment horizontal="center" vertical="center" wrapText="1"/>
    </xf>
    <xf numFmtId="2" fontId="28" fillId="9" borderId="34" xfId="0" applyNumberFormat="1" applyFont="1" applyFill="1" applyBorder="1" applyAlignment="1">
      <alignment horizontal="center" vertical="center"/>
    </xf>
    <xf numFmtId="1" fontId="56" fillId="9" borderId="17" xfId="0" applyNumberFormat="1" applyFont="1" applyFill="1" applyBorder="1" applyAlignment="1">
      <alignment horizontal="center" vertical="center" wrapText="1"/>
    </xf>
    <xf numFmtId="165" fontId="57" fillId="9" borderId="36" xfId="0" applyNumberFormat="1" applyFont="1" applyFill="1" applyBorder="1" applyAlignment="1">
      <alignment horizontal="center" vertical="center" wrapText="1"/>
    </xf>
    <xf numFmtId="1" fontId="57" fillId="9" borderId="27" xfId="0" applyNumberFormat="1" applyFont="1" applyFill="1" applyBorder="1" applyAlignment="1">
      <alignment horizontal="center" vertical="center" wrapText="1"/>
    </xf>
    <xf numFmtId="166" fontId="57" fillId="9" borderId="37" xfId="0" applyNumberFormat="1" applyFont="1" applyFill="1" applyBorder="1" applyAlignment="1">
      <alignment horizontal="center" vertical="center" wrapText="1"/>
    </xf>
    <xf numFmtId="2" fontId="22" fillId="9" borderId="38" xfId="0" applyNumberFormat="1" applyFont="1" applyFill="1" applyBorder="1" applyAlignment="1">
      <alignment horizontal="center" vertical="center" wrapText="1"/>
    </xf>
    <xf numFmtId="2" fontId="22" fillId="9" borderId="39" xfId="0" applyNumberFormat="1" applyFont="1" applyFill="1" applyBorder="1" applyAlignment="1">
      <alignment horizontal="center" vertical="center" wrapText="1"/>
    </xf>
    <xf numFmtId="2" fontId="22" fillId="9" borderId="40" xfId="0" applyNumberFormat="1" applyFont="1" applyFill="1" applyBorder="1" applyAlignment="1">
      <alignment horizontal="center" vertical="center" wrapText="1"/>
    </xf>
    <xf numFmtId="2" fontId="28" fillId="9" borderId="37" xfId="0" applyNumberFormat="1" applyFont="1" applyFill="1" applyBorder="1" applyAlignment="1">
      <alignment horizontal="center" vertical="center"/>
    </xf>
    <xf numFmtId="1" fontId="56" fillId="10" borderId="17" xfId="0" applyNumberFormat="1" applyFont="1" applyFill="1" applyBorder="1" applyAlignment="1">
      <alignment horizontal="center" vertical="center" wrapText="1"/>
    </xf>
    <xf numFmtId="165" fontId="57" fillId="10" borderId="36" xfId="0" applyNumberFormat="1" applyFont="1" applyFill="1" applyBorder="1" applyAlignment="1">
      <alignment horizontal="center" vertical="center" wrapText="1"/>
    </xf>
    <xf numFmtId="1" fontId="57" fillId="10" borderId="27" xfId="0" applyNumberFormat="1" applyFont="1" applyFill="1" applyBorder="1" applyAlignment="1">
      <alignment horizontal="center" vertical="center" wrapText="1"/>
    </xf>
    <xf numFmtId="166" fontId="57" fillId="10" borderId="37" xfId="0" applyNumberFormat="1" applyFont="1" applyFill="1" applyBorder="1" applyAlignment="1">
      <alignment horizontal="center" vertical="center" wrapText="1"/>
    </xf>
    <xf numFmtId="2" fontId="22" fillId="10" borderId="38" xfId="0" applyNumberFormat="1" applyFont="1" applyFill="1" applyBorder="1" applyAlignment="1">
      <alignment horizontal="center" vertical="center" wrapText="1"/>
    </xf>
    <xf numFmtId="2" fontId="22" fillId="10" borderId="39" xfId="0" applyNumberFormat="1" applyFont="1" applyFill="1" applyBorder="1" applyAlignment="1">
      <alignment horizontal="center" vertical="center" wrapText="1"/>
    </xf>
    <xf numFmtId="2" fontId="22" fillId="10" borderId="40" xfId="0" applyNumberFormat="1" applyFont="1" applyFill="1" applyBorder="1" applyAlignment="1">
      <alignment horizontal="center" vertical="center" wrapText="1"/>
    </xf>
    <xf numFmtId="2" fontId="24" fillId="10" borderId="37" xfId="0" applyNumberFormat="1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top" wrapText="1"/>
    </xf>
    <xf numFmtId="0" fontId="13" fillId="0" borderId="19" xfId="0" applyFont="1" applyFill="1" applyBorder="1" applyAlignment="1">
      <alignment horizontal="center" vertical="top" wrapText="1"/>
    </xf>
    <xf numFmtId="0" fontId="13" fillId="0" borderId="20" xfId="0" applyFont="1" applyFill="1" applyBorder="1" applyAlignment="1">
      <alignment horizontal="center" vertical="top" wrapText="1"/>
    </xf>
    <xf numFmtId="0" fontId="33" fillId="0" borderId="20" xfId="0" applyFont="1" applyBorder="1" applyAlignment="1">
      <alignment horizontal="center" vertical="top" wrapText="1"/>
    </xf>
    <xf numFmtId="0" fontId="6" fillId="9" borderId="35" xfId="0" applyFont="1" applyFill="1" applyBorder="1" applyAlignment="1">
      <alignment horizontal="left" vertical="center" wrapText="1"/>
    </xf>
    <xf numFmtId="0" fontId="6" fillId="9" borderId="41" xfId="0" applyFont="1" applyFill="1" applyBorder="1" applyAlignment="1">
      <alignment vertical="center" wrapText="1"/>
    </xf>
    <xf numFmtId="0" fontId="6" fillId="10" borderId="41" xfId="0" applyFont="1" applyFill="1" applyBorder="1" applyAlignment="1">
      <alignment vertical="center" wrapText="1"/>
    </xf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3" xfId="0" pivotButton="1" applyBorder="1"/>
    <xf numFmtId="0" fontId="0" fillId="0" borderId="43" xfId="0" applyNumberFormat="1" applyBorder="1"/>
    <xf numFmtId="0" fontId="0" fillId="0" borderId="47" xfId="0" applyNumberFormat="1" applyBorder="1"/>
    <xf numFmtId="0" fontId="0" fillId="0" borderId="48" xfId="0" applyNumberFormat="1" applyBorder="1"/>
    <xf numFmtId="0" fontId="0" fillId="0" borderId="0" xfId="0" applyNumberFormat="1"/>
    <xf numFmtId="0" fontId="53" fillId="0" borderId="49" xfId="0" applyFont="1" applyBorder="1"/>
    <xf numFmtId="0" fontId="53" fillId="0" borderId="50" xfId="0" applyFont="1" applyBorder="1"/>
    <xf numFmtId="0" fontId="53" fillId="0" borderId="49" xfId="0" applyNumberFormat="1" applyFont="1" applyBorder="1"/>
    <xf numFmtId="0" fontId="53" fillId="0" borderId="51" xfId="0" applyNumberFormat="1" applyFont="1" applyBorder="1"/>
    <xf numFmtId="168" fontId="0" fillId="0" borderId="43" xfId="0" applyNumberFormat="1" applyBorder="1"/>
    <xf numFmtId="0" fontId="0" fillId="0" borderId="52" xfId="0" applyNumberFormat="1" applyBorder="1"/>
    <xf numFmtId="0" fontId="0" fillId="0" borderId="53" xfId="0" applyNumberFormat="1" applyBorder="1"/>
    <xf numFmtId="0" fontId="53" fillId="0" borderId="54" xfId="0" applyNumberFormat="1" applyFont="1" applyBorder="1"/>
    <xf numFmtId="0" fontId="0" fillId="0" borderId="52" xfId="0" applyBorder="1"/>
    <xf numFmtId="0" fontId="0" fillId="0" borderId="47" xfId="0" applyBorder="1"/>
    <xf numFmtId="1" fontId="20" fillId="6" borderId="0" xfId="0" applyNumberFormat="1" applyFont="1" applyFill="1"/>
    <xf numFmtId="0" fontId="54" fillId="0" borderId="0" xfId="0" applyFont="1" applyAlignment="1">
      <alignment horizontal="center" vertical="center"/>
    </xf>
    <xf numFmtId="1" fontId="17" fillId="0" borderId="55" xfId="0" applyNumberFormat="1" applyFont="1" applyFill="1" applyBorder="1" applyAlignment="1">
      <alignment horizontal="center" vertical="center" wrapText="1"/>
    </xf>
    <xf numFmtId="0" fontId="16" fillId="0" borderId="56" xfId="0" applyFont="1" applyBorder="1" applyAlignment="1">
      <alignment horizontal="center" vertical="center" wrapText="1"/>
    </xf>
    <xf numFmtId="1" fontId="18" fillId="0" borderId="56" xfId="0" applyNumberFormat="1" applyFont="1" applyFill="1" applyBorder="1" applyAlignment="1">
      <alignment horizontal="center" vertical="center" wrapText="1"/>
    </xf>
    <xf numFmtId="1" fontId="18" fillId="0" borderId="57" xfId="0" applyNumberFormat="1" applyFont="1" applyFill="1" applyBorder="1" applyAlignment="1">
      <alignment horizontal="center" vertical="center" wrapText="1"/>
    </xf>
    <xf numFmtId="1" fontId="17" fillId="0" borderId="58" xfId="0" applyNumberFormat="1" applyFont="1" applyFill="1" applyBorder="1" applyAlignment="1">
      <alignment horizontal="center" vertical="center" wrapText="1"/>
    </xf>
    <xf numFmtId="1" fontId="17" fillId="0" borderId="59" xfId="0" applyNumberFormat="1" applyFont="1" applyFill="1" applyBorder="1" applyAlignment="1">
      <alignment horizontal="center" vertical="center" wrapText="1"/>
    </xf>
    <xf numFmtId="0" fontId="16" fillId="0" borderId="60" xfId="0" applyFont="1" applyBorder="1" applyAlignment="1">
      <alignment horizontal="center" vertical="center" wrapText="1"/>
    </xf>
    <xf numFmtId="0" fontId="16" fillId="0" borderId="61" xfId="0" applyFont="1" applyBorder="1" applyAlignment="1">
      <alignment horizontal="center" vertical="center" wrapText="1"/>
    </xf>
    <xf numFmtId="0" fontId="16" fillId="0" borderId="62" xfId="0" applyFont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 wrapText="1"/>
    </xf>
    <xf numFmtId="1" fontId="19" fillId="0" borderId="63" xfId="0" applyNumberFormat="1" applyFont="1" applyFill="1" applyBorder="1" applyAlignment="1">
      <alignment horizontal="center" vertical="center" wrapText="1"/>
    </xf>
    <xf numFmtId="1" fontId="18" fillId="0" borderId="64" xfId="0" applyNumberFormat="1" applyFont="1" applyFill="1" applyBorder="1" applyAlignment="1">
      <alignment horizontal="center" vertical="center" wrapText="1"/>
    </xf>
    <xf numFmtId="1" fontId="18" fillId="0" borderId="65" xfId="0" applyNumberFormat="1" applyFont="1" applyFill="1" applyBorder="1" applyAlignment="1">
      <alignment horizontal="center" vertical="center" wrapText="1"/>
    </xf>
    <xf numFmtId="1" fontId="18" fillId="0" borderId="66" xfId="0" applyNumberFormat="1" applyFont="1" applyFill="1" applyBorder="1" applyAlignment="1">
      <alignment horizontal="center" vertical="center" wrapText="1"/>
    </xf>
    <xf numFmtId="1" fontId="19" fillId="0" borderId="67" xfId="0" applyNumberFormat="1" applyFont="1" applyFill="1" applyBorder="1" applyAlignment="1">
      <alignment horizontal="center" vertical="center" wrapText="1"/>
    </xf>
    <xf numFmtId="1" fontId="18" fillId="0" borderId="68" xfId="0" applyNumberFormat="1" applyFont="1" applyFill="1" applyBorder="1" applyAlignment="1">
      <alignment horizontal="center" vertical="center" wrapText="1"/>
    </xf>
    <xf numFmtId="1" fontId="17" fillId="0" borderId="69" xfId="0" applyNumberFormat="1" applyFont="1" applyFill="1" applyBorder="1" applyAlignment="1">
      <alignment horizontal="center" vertical="center" wrapText="1"/>
    </xf>
    <xf numFmtId="1" fontId="17" fillId="0" borderId="70" xfId="0" applyNumberFormat="1" applyFont="1" applyFill="1" applyBorder="1" applyAlignment="1">
      <alignment horizontal="center" vertical="center" wrapText="1"/>
    </xf>
    <xf numFmtId="1" fontId="17" fillId="0" borderId="71" xfId="0" applyNumberFormat="1" applyFont="1" applyFill="1" applyBorder="1" applyAlignment="1">
      <alignment horizontal="center" vertical="center" wrapText="1"/>
    </xf>
    <xf numFmtId="1" fontId="18" fillId="0" borderId="72" xfId="0" applyNumberFormat="1" applyFont="1" applyFill="1" applyBorder="1" applyAlignment="1">
      <alignment horizontal="center" vertical="center" wrapText="1"/>
    </xf>
    <xf numFmtId="0" fontId="0" fillId="0" borderId="48" xfId="0" applyBorder="1"/>
    <xf numFmtId="168" fontId="0" fillId="0" borderId="46" xfId="0" applyNumberFormat="1" applyBorder="1"/>
    <xf numFmtId="17" fontId="33" fillId="9" borderId="22" xfId="0" quotePrefix="1" applyNumberFormat="1" applyFont="1" applyFill="1" applyBorder="1" applyAlignment="1">
      <alignment horizontal="center" vertical="center" wrapText="1"/>
    </xf>
    <xf numFmtId="0" fontId="10" fillId="0" borderId="73" xfId="0" applyFont="1" applyBorder="1" applyAlignment="1">
      <alignment horizontal="center" vertical="center"/>
    </xf>
    <xf numFmtId="0" fontId="21" fillId="0" borderId="73" xfId="0" applyFont="1" applyBorder="1" applyAlignment="1">
      <alignment horizontal="center" vertical="center"/>
    </xf>
    <xf numFmtId="0" fontId="10" fillId="0" borderId="7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1" fontId="6" fillId="10" borderId="75" xfId="0" applyNumberFormat="1" applyFont="1" applyFill="1" applyBorder="1" applyAlignment="1">
      <alignment horizontal="center" vertical="center" wrapText="1"/>
    </xf>
    <xf numFmtId="165" fontId="3" fillId="10" borderId="76" xfId="0" applyNumberFormat="1" applyFont="1" applyFill="1" applyBorder="1" applyAlignment="1">
      <alignment horizontal="center" vertical="center" wrapText="1"/>
    </xf>
    <xf numFmtId="1" fontId="3" fillId="10" borderId="77" xfId="0" applyNumberFormat="1" applyFont="1" applyFill="1" applyBorder="1" applyAlignment="1">
      <alignment horizontal="center" vertical="center" wrapText="1"/>
    </xf>
    <xf numFmtId="169" fontId="3" fillId="9" borderId="78" xfId="0" applyNumberFormat="1" applyFont="1" applyFill="1" applyBorder="1" applyAlignment="1">
      <alignment horizontal="center" vertical="center" wrapText="1"/>
    </xf>
    <xf numFmtId="169" fontId="3" fillId="9" borderId="79" xfId="0" applyNumberFormat="1" applyFont="1" applyFill="1" applyBorder="1" applyAlignment="1">
      <alignment horizontal="center" vertical="center" wrapText="1"/>
    </xf>
    <xf numFmtId="169" fontId="3" fillId="9" borderId="37" xfId="0" applyNumberFormat="1" applyFont="1" applyFill="1" applyBorder="1" applyAlignment="1">
      <alignment horizontal="center" vertical="center" wrapText="1"/>
    </xf>
    <xf numFmtId="0" fontId="3" fillId="0" borderId="98" xfId="0" applyFont="1" applyFill="1" applyBorder="1" applyAlignment="1">
      <alignment horizontal="center" vertical="center" wrapText="1"/>
    </xf>
    <xf numFmtId="1" fontId="3" fillId="0" borderId="98" xfId="0" applyNumberFormat="1" applyFont="1" applyFill="1" applyBorder="1" applyAlignment="1">
      <alignment horizontal="center" vertical="center" wrapText="1"/>
    </xf>
    <xf numFmtId="165" fontId="2" fillId="0" borderId="99" xfId="0" applyNumberFormat="1" applyFont="1" applyFill="1" applyBorder="1" applyAlignment="1">
      <alignment horizontal="center" vertical="center" wrapText="1"/>
    </xf>
    <xf numFmtId="1" fontId="2" fillId="0" borderId="100" xfId="0" applyNumberFormat="1" applyFont="1" applyFill="1" applyBorder="1" applyAlignment="1">
      <alignment horizontal="center" vertical="center" wrapText="1"/>
    </xf>
    <xf numFmtId="169" fontId="2" fillId="0" borderId="101" xfId="0" applyNumberFormat="1" applyFont="1" applyFill="1" applyBorder="1" applyAlignment="1">
      <alignment horizontal="center" vertical="center" wrapText="1"/>
    </xf>
    <xf numFmtId="169" fontId="2" fillId="0" borderId="102" xfId="0" applyNumberFormat="1" applyFont="1" applyFill="1" applyBorder="1" applyAlignment="1">
      <alignment horizontal="center" vertical="center" wrapText="1"/>
    </xf>
    <xf numFmtId="0" fontId="3" fillId="0" borderId="103" xfId="0" applyFont="1" applyFill="1" applyBorder="1" applyAlignment="1">
      <alignment horizontal="center" vertical="center" wrapText="1"/>
    </xf>
    <xf numFmtId="1" fontId="3" fillId="0" borderId="103" xfId="0" applyNumberFormat="1" applyFont="1" applyFill="1" applyBorder="1" applyAlignment="1">
      <alignment horizontal="center" vertical="center" wrapText="1"/>
    </xf>
    <xf numFmtId="165" fontId="2" fillId="0" borderId="104" xfId="0" applyNumberFormat="1" applyFont="1" applyFill="1" applyBorder="1" applyAlignment="1">
      <alignment horizontal="center" vertical="center" wrapText="1"/>
    </xf>
    <xf numFmtId="1" fontId="2" fillId="0" borderId="105" xfId="0" applyNumberFormat="1" applyFont="1" applyFill="1" applyBorder="1" applyAlignment="1">
      <alignment horizontal="center" vertical="center" wrapText="1"/>
    </xf>
    <xf numFmtId="169" fontId="2" fillId="0" borderId="106" xfId="0" applyNumberFormat="1" applyFont="1" applyFill="1" applyBorder="1" applyAlignment="1">
      <alignment horizontal="center" vertical="center" wrapText="1"/>
    </xf>
    <xf numFmtId="169" fontId="2" fillId="0" borderId="107" xfId="0" applyNumberFormat="1" applyFont="1" applyFill="1" applyBorder="1" applyAlignment="1">
      <alignment horizontal="center" vertical="center" wrapText="1"/>
    </xf>
    <xf numFmtId="0" fontId="3" fillId="0" borderId="108" xfId="0" applyFont="1" applyFill="1" applyBorder="1" applyAlignment="1">
      <alignment horizontal="center" vertical="center" wrapText="1"/>
    </xf>
    <xf numFmtId="1" fontId="3" fillId="0" borderId="108" xfId="0" applyNumberFormat="1" applyFont="1" applyFill="1" applyBorder="1" applyAlignment="1">
      <alignment horizontal="center" vertical="center" wrapText="1"/>
    </xf>
    <xf numFmtId="165" fontId="2" fillId="0" borderId="109" xfId="0" applyNumberFormat="1" applyFont="1" applyFill="1" applyBorder="1" applyAlignment="1">
      <alignment horizontal="center" vertical="center" wrapText="1"/>
    </xf>
    <xf numFmtId="1" fontId="2" fillId="0" borderId="110" xfId="0" applyNumberFormat="1" applyFont="1" applyFill="1" applyBorder="1" applyAlignment="1">
      <alignment horizontal="center" vertical="center" wrapText="1"/>
    </xf>
    <xf numFmtId="169" fontId="2" fillId="0" borderId="111" xfId="0" applyNumberFormat="1" applyFont="1" applyFill="1" applyBorder="1" applyAlignment="1">
      <alignment horizontal="center" vertical="center" wrapText="1"/>
    </xf>
    <xf numFmtId="169" fontId="2" fillId="0" borderId="112" xfId="0" applyNumberFormat="1" applyFont="1" applyFill="1" applyBorder="1" applyAlignment="1">
      <alignment horizontal="center" vertical="center" wrapText="1"/>
    </xf>
    <xf numFmtId="1" fontId="3" fillId="0" borderId="98" xfId="0" applyNumberFormat="1" applyFont="1" applyBorder="1" applyAlignment="1">
      <alignment horizontal="center" vertical="center" wrapText="1"/>
    </xf>
    <xf numFmtId="165" fontId="2" fillId="0" borderId="99" xfId="0" applyNumberFormat="1" applyFont="1" applyBorder="1" applyAlignment="1">
      <alignment horizontal="center" vertical="center" wrapText="1"/>
    </xf>
    <xf numFmtId="1" fontId="2" fillId="0" borderId="100" xfId="0" applyNumberFormat="1" applyFont="1" applyBorder="1" applyAlignment="1">
      <alignment horizontal="center" vertical="center" wrapText="1"/>
    </xf>
    <xf numFmtId="169" fontId="2" fillId="0" borderId="101" xfId="0" applyNumberFormat="1" applyFont="1" applyBorder="1" applyAlignment="1">
      <alignment horizontal="center" vertical="center" wrapText="1"/>
    </xf>
    <xf numFmtId="169" fontId="2" fillId="0" borderId="102" xfId="0" applyNumberFormat="1" applyFont="1" applyBorder="1" applyAlignment="1">
      <alignment horizontal="center" vertical="center" wrapText="1"/>
    </xf>
    <xf numFmtId="1" fontId="3" fillId="0" borderId="103" xfId="0" applyNumberFormat="1" applyFont="1" applyBorder="1" applyAlignment="1">
      <alignment horizontal="center" vertical="center" wrapText="1"/>
    </xf>
    <xf numFmtId="165" fontId="2" fillId="0" borderId="104" xfId="0" applyNumberFormat="1" applyFont="1" applyBorder="1" applyAlignment="1">
      <alignment horizontal="center" vertical="center" wrapText="1"/>
    </xf>
    <xf numFmtId="1" fontId="2" fillId="0" borderId="105" xfId="0" applyNumberFormat="1" applyFont="1" applyBorder="1" applyAlignment="1">
      <alignment horizontal="center" vertical="center" wrapText="1"/>
    </xf>
    <xf numFmtId="169" fontId="2" fillId="0" borderId="106" xfId="0" applyNumberFormat="1" applyFont="1" applyBorder="1" applyAlignment="1">
      <alignment horizontal="center" vertical="center" wrapText="1"/>
    </xf>
    <xf numFmtId="169" fontId="2" fillId="0" borderId="107" xfId="0" applyNumberFormat="1" applyFont="1" applyBorder="1" applyAlignment="1">
      <alignment horizontal="center" vertical="center" wrapText="1"/>
    </xf>
    <xf numFmtId="0" fontId="22" fillId="0" borderId="103" xfId="0" applyFont="1" applyFill="1" applyBorder="1" applyAlignment="1">
      <alignment horizontal="center" vertical="center" wrapText="1"/>
    </xf>
    <xf numFmtId="1" fontId="3" fillId="0" borderId="108" xfId="0" applyNumberFormat="1" applyFont="1" applyBorder="1" applyAlignment="1">
      <alignment horizontal="center" vertical="center" wrapText="1"/>
    </xf>
    <xf numFmtId="165" fontId="2" fillId="0" borderId="109" xfId="0" applyNumberFormat="1" applyFont="1" applyBorder="1" applyAlignment="1">
      <alignment horizontal="center" vertical="center" wrapText="1"/>
    </xf>
    <xf numFmtId="1" fontId="2" fillId="0" borderId="110" xfId="0" applyNumberFormat="1" applyFont="1" applyBorder="1" applyAlignment="1">
      <alignment horizontal="center" vertical="center" wrapText="1"/>
    </xf>
    <xf numFmtId="169" fontId="2" fillId="0" borderId="111" xfId="0" applyNumberFormat="1" applyFont="1" applyBorder="1" applyAlignment="1">
      <alignment horizontal="center" vertical="center" wrapText="1"/>
    </xf>
    <xf numFmtId="0" fontId="6" fillId="10" borderId="17" xfId="0" applyFont="1" applyFill="1" applyBorder="1" applyAlignment="1">
      <alignment horizontal="center" vertical="center" wrapText="1"/>
    </xf>
    <xf numFmtId="0" fontId="6" fillId="10" borderId="79" xfId="0" applyFont="1" applyFill="1" applyBorder="1" applyAlignment="1">
      <alignment horizontal="center" vertical="center" wrapText="1"/>
    </xf>
    <xf numFmtId="0" fontId="3" fillId="0" borderId="113" xfId="0" applyFont="1" applyFill="1" applyBorder="1" applyAlignment="1">
      <alignment horizontal="center" vertical="center" wrapText="1"/>
    </xf>
    <xf numFmtId="1" fontId="3" fillId="0" borderId="113" xfId="0" applyNumberFormat="1" applyFont="1" applyFill="1" applyBorder="1" applyAlignment="1">
      <alignment horizontal="center" vertical="center" wrapText="1"/>
    </xf>
    <xf numFmtId="165" fontId="2" fillId="0" borderId="114" xfId="0" applyNumberFormat="1" applyFont="1" applyFill="1" applyBorder="1" applyAlignment="1">
      <alignment horizontal="center" vertical="center" wrapText="1"/>
    </xf>
    <xf numFmtId="1" fontId="2" fillId="0" borderId="115" xfId="0" applyNumberFormat="1" applyFont="1" applyFill="1" applyBorder="1" applyAlignment="1">
      <alignment horizontal="center" vertical="center" wrapText="1"/>
    </xf>
    <xf numFmtId="169" fontId="2" fillId="0" borderId="116" xfId="0" applyNumberFormat="1" applyFont="1" applyFill="1" applyBorder="1" applyAlignment="1">
      <alignment horizontal="center" vertical="center" wrapText="1"/>
    </xf>
    <xf numFmtId="169" fontId="2" fillId="0" borderId="117" xfId="0" applyNumberFormat="1" applyFont="1" applyFill="1" applyBorder="1" applyAlignment="1">
      <alignment horizontal="center" vertical="center" wrapText="1"/>
    </xf>
    <xf numFmtId="0" fontId="3" fillId="0" borderId="118" xfId="0" applyFont="1" applyFill="1" applyBorder="1" applyAlignment="1">
      <alignment horizontal="center" vertical="center" wrapText="1"/>
    </xf>
    <xf numFmtId="1" fontId="3" fillId="0" borderId="118" xfId="0" applyNumberFormat="1" applyFont="1" applyFill="1" applyBorder="1" applyAlignment="1">
      <alignment horizontal="center" vertical="center" wrapText="1"/>
    </xf>
    <xf numFmtId="165" fontId="2" fillId="0" borderId="119" xfId="0" applyNumberFormat="1" applyFont="1" applyFill="1" applyBorder="1" applyAlignment="1">
      <alignment horizontal="center" vertical="center" wrapText="1"/>
    </xf>
    <xf numFmtId="1" fontId="2" fillId="0" borderId="120" xfId="0" applyNumberFormat="1" applyFont="1" applyFill="1" applyBorder="1" applyAlignment="1">
      <alignment horizontal="center" vertical="center" wrapText="1"/>
    </xf>
    <xf numFmtId="169" fontId="2" fillId="0" borderId="121" xfId="0" applyNumberFormat="1" applyFont="1" applyFill="1" applyBorder="1" applyAlignment="1">
      <alignment horizontal="center" vertical="center" wrapText="1"/>
    </xf>
    <xf numFmtId="169" fontId="2" fillId="0" borderId="122" xfId="0" applyNumberFormat="1" applyFont="1" applyFill="1" applyBorder="1" applyAlignment="1">
      <alignment horizontal="center" vertical="center" wrapText="1"/>
    </xf>
    <xf numFmtId="0" fontId="3" fillId="0" borderId="123" xfId="0" applyFont="1" applyFill="1" applyBorder="1" applyAlignment="1">
      <alignment horizontal="center" vertical="center" wrapText="1"/>
    </xf>
    <xf numFmtId="1" fontId="3" fillId="0" borderId="123" xfId="0" applyNumberFormat="1" applyFont="1" applyFill="1" applyBorder="1" applyAlignment="1">
      <alignment horizontal="center" vertical="center" wrapText="1"/>
    </xf>
    <xf numFmtId="165" fontId="2" fillId="0" borderId="124" xfId="0" applyNumberFormat="1" applyFont="1" applyFill="1" applyBorder="1" applyAlignment="1">
      <alignment horizontal="center" vertical="center" wrapText="1"/>
    </xf>
    <xf numFmtId="1" fontId="2" fillId="0" borderId="125" xfId="0" applyNumberFormat="1" applyFont="1" applyFill="1" applyBorder="1" applyAlignment="1">
      <alignment horizontal="center" vertical="center" wrapText="1"/>
    </xf>
    <xf numFmtId="169" fontId="2" fillId="0" borderId="126" xfId="0" applyNumberFormat="1" applyFont="1" applyFill="1" applyBorder="1" applyAlignment="1">
      <alignment horizontal="center" vertical="center" wrapText="1"/>
    </xf>
    <xf numFmtId="169" fontId="2" fillId="0" borderId="127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3" fillId="0" borderId="106" xfId="0" applyFont="1" applyFill="1" applyBorder="1" applyAlignment="1">
      <alignment horizontal="center" vertical="center" wrapText="1"/>
    </xf>
    <xf numFmtId="0" fontId="3" fillId="0" borderId="111" xfId="0" applyFont="1" applyFill="1" applyBorder="1" applyAlignment="1">
      <alignment horizontal="center" vertical="center" wrapText="1"/>
    </xf>
    <xf numFmtId="169" fontId="2" fillId="0" borderId="128" xfId="0" applyNumberFormat="1" applyFont="1" applyBorder="1" applyAlignment="1">
      <alignment horizontal="center" vertical="center" wrapText="1"/>
    </xf>
    <xf numFmtId="169" fontId="2" fillId="0" borderId="129" xfId="0" applyNumberFormat="1" applyFont="1" applyFill="1" applyBorder="1" applyAlignment="1">
      <alignment horizontal="center" vertical="center" wrapText="1"/>
    </xf>
    <xf numFmtId="0" fontId="6" fillId="8" borderId="42" xfId="0" applyFont="1" applyFill="1" applyBorder="1" applyAlignment="1">
      <alignment horizontal="center" vertical="center" wrapText="1"/>
    </xf>
    <xf numFmtId="0" fontId="24" fillId="9" borderId="79" xfId="0" applyFont="1" applyFill="1" applyBorder="1" applyAlignment="1">
      <alignment horizontal="left" vertical="center" wrapText="1"/>
    </xf>
    <xf numFmtId="0" fontId="2" fillId="0" borderId="106" xfId="0" applyFont="1" applyFill="1" applyBorder="1" applyAlignment="1">
      <alignment horizontal="center" vertical="center" wrapText="1"/>
    </xf>
    <xf numFmtId="0" fontId="2" fillId="0" borderId="111" xfId="0" applyFont="1" applyFill="1" applyBorder="1" applyAlignment="1">
      <alignment horizontal="center" vertical="center" wrapText="1"/>
    </xf>
    <xf numFmtId="0" fontId="2" fillId="0" borderId="101" xfId="0" applyFont="1" applyFill="1" applyBorder="1" applyAlignment="1">
      <alignment horizontal="center" vertical="center" wrapText="1"/>
    </xf>
    <xf numFmtId="0" fontId="23" fillId="0" borderId="106" xfId="0" applyFont="1" applyFill="1" applyBorder="1" applyAlignment="1">
      <alignment horizontal="center" vertical="center" wrapText="1"/>
    </xf>
    <xf numFmtId="0" fontId="2" fillId="0" borderId="130" xfId="0" applyFont="1" applyFill="1" applyBorder="1" applyAlignment="1">
      <alignment horizontal="center" vertical="center" wrapText="1"/>
    </xf>
    <xf numFmtId="0" fontId="2" fillId="0" borderId="101" xfId="0" quotePrefix="1" applyFont="1" applyFill="1" applyBorder="1" applyAlignment="1">
      <alignment horizontal="center" vertical="center" wrapText="1"/>
    </xf>
    <xf numFmtId="0" fontId="2" fillId="0" borderId="116" xfId="0" applyFont="1" applyFill="1" applyBorder="1" applyAlignment="1">
      <alignment horizontal="center" vertical="center" wrapText="1"/>
    </xf>
    <xf numFmtId="0" fontId="2" fillId="0" borderId="121" xfId="0" applyFont="1" applyFill="1" applyBorder="1" applyAlignment="1">
      <alignment horizontal="center" vertical="center" wrapText="1"/>
    </xf>
    <xf numFmtId="0" fontId="2" fillId="0" borderId="126" xfId="0" applyFont="1" applyFill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0" fillId="0" borderId="80" xfId="0" applyFont="1" applyBorder="1" applyAlignment="1">
      <alignment horizontal="center" wrapText="1"/>
    </xf>
    <xf numFmtId="0" fontId="2" fillId="0" borderId="131" xfId="0" applyFont="1" applyFill="1" applyBorder="1" applyAlignment="1">
      <alignment horizontal="center" vertical="center" wrapText="1"/>
    </xf>
    <xf numFmtId="0" fontId="40" fillId="9" borderId="41" xfId="0" applyFont="1" applyFill="1" applyBorder="1" applyAlignment="1">
      <alignment horizontal="center" vertical="center" wrapText="1"/>
    </xf>
    <xf numFmtId="0" fontId="40" fillId="10" borderId="41" xfId="0" applyFont="1" applyFill="1" applyBorder="1" applyAlignment="1">
      <alignment horizontal="center" vertical="center" wrapText="1"/>
    </xf>
    <xf numFmtId="169" fontId="10" fillId="0" borderId="28" xfId="0" applyNumberFormat="1" applyFont="1" applyBorder="1" applyAlignment="1">
      <alignment horizontal="center" vertical="center"/>
    </xf>
    <xf numFmtId="0" fontId="58" fillId="0" borderId="81" xfId="0" applyFont="1" applyFill="1" applyBorder="1" applyAlignment="1">
      <alignment horizontal="left" vertical="center" wrapText="1"/>
    </xf>
    <xf numFmtId="0" fontId="59" fillId="0" borderId="14" xfId="0" applyFont="1" applyFill="1" applyBorder="1" applyAlignment="1">
      <alignment horizontal="center" vertical="center" wrapText="1"/>
    </xf>
    <xf numFmtId="0" fontId="23" fillId="0" borderId="81" xfId="0" applyFont="1" applyFill="1" applyBorder="1" applyAlignment="1">
      <alignment horizontal="left" vertical="center" wrapText="1"/>
    </xf>
    <xf numFmtId="0" fontId="2" fillId="0" borderId="8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/>
    <xf numFmtId="0" fontId="55" fillId="0" borderId="0" xfId="0" applyFont="1"/>
    <xf numFmtId="167" fontId="6" fillId="0" borderId="82" xfId="0" quotePrefix="1" applyNumberFormat="1" applyFont="1" applyBorder="1" applyAlignment="1">
      <alignment horizontal="center" vertical="center" wrapText="1"/>
    </xf>
    <xf numFmtId="167" fontId="6" fillId="0" borderId="83" xfId="0" quotePrefix="1" applyNumberFormat="1" applyFont="1" applyBorder="1" applyAlignment="1">
      <alignment horizontal="center" vertical="center" wrapText="1"/>
    </xf>
    <xf numFmtId="167" fontId="6" fillId="0" borderId="84" xfId="0" quotePrefix="1" applyNumberFormat="1" applyFont="1" applyBorder="1" applyAlignment="1">
      <alignment horizontal="center" vertical="center" wrapText="1"/>
    </xf>
    <xf numFmtId="167" fontId="6" fillId="0" borderId="85" xfId="0" applyNumberFormat="1" applyFont="1" applyBorder="1" applyAlignment="1">
      <alignment horizontal="center" vertical="center" wrapText="1"/>
    </xf>
    <xf numFmtId="167" fontId="6" fillId="0" borderId="85" xfId="0" quotePrefix="1" applyNumberFormat="1" applyFont="1" applyBorder="1" applyAlignment="1">
      <alignment horizontal="center" vertical="center" wrapText="1"/>
    </xf>
    <xf numFmtId="3" fontId="6" fillId="0" borderId="0" xfId="0" applyNumberFormat="1" applyFont="1" applyBorder="1"/>
    <xf numFmtId="0" fontId="6" fillId="0" borderId="0" xfId="0" applyFont="1"/>
    <xf numFmtId="0" fontId="60" fillId="0" borderId="14" xfId="0" applyFont="1" applyFill="1" applyBorder="1" applyAlignment="1">
      <alignment horizontal="left" vertical="center" wrapText="1"/>
    </xf>
    <xf numFmtId="0" fontId="60" fillId="0" borderId="14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left" vertical="top" wrapText="1"/>
    </xf>
    <xf numFmtId="2" fontId="61" fillId="0" borderId="31" xfId="0" applyNumberFormat="1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7" fillId="0" borderId="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textRotation="90" wrapText="1"/>
    </xf>
    <xf numFmtId="0" fontId="3" fillId="0" borderId="14" xfId="0" applyFont="1" applyFill="1" applyBorder="1" applyAlignment="1">
      <alignment horizontal="left" vertical="top" wrapText="1"/>
    </xf>
    <xf numFmtId="0" fontId="60" fillId="0" borderId="2" xfId="0" applyFont="1" applyFill="1" applyBorder="1" applyAlignment="1">
      <alignment horizontal="center" vertical="center" wrapText="1"/>
    </xf>
    <xf numFmtId="1" fontId="61" fillId="0" borderId="2" xfId="0" applyNumberFormat="1" applyFont="1" applyBorder="1" applyAlignment="1">
      <alignment horizontal="center" vertical="center" wrapText="1"/>
    </xf>
    <xf numFmtId="1" fontId="61" fillId="0" borderId="15" xfId="0" applyNumberFormat="1" applyFont="1" applyBorder="1" applyAlignment="1">
      <alignment horizontal="center" vertical="center" wrapText="1"/>
    </xf>
    <xf numFmtId="1" fontId="62" fillId="6" borderId="0" xfId="0" applyNumberFormat="1" applyFont="1" applyFill="1"/>
    <xf numFmtId="0" fontId="63" fillId="0" borderId="0" xfId="0" applyFont="1"/>
    <xf numFmtId="0" fontId="2" fillId="0" borderId="1" xfId="0" applyFont="1" applyBorder="1" applyAlignment="1">
      <alignment horizontal="center" vertical="top" textRotation="90" wrapText="1"/>
    </xf>
    <xf numFmtId="0" fontId="2" fillId="0" borderId="3" xfId="0" applyFont="1" applyBorder="1" applyAlignment="1">
      <alignment horizontal="center" vertical="top" textRotation="90" wrapText="1"/>
    </xf>
    <xf numFmtId="0" fontId="65" fillId="9" borderId="22" xfId="0" applyFont="1" applyFill="1" applyBorder="1" applyAlignment="1">
      <alignment horizontal="left" vertical="center" wrapText="1"/>
    </xf>
    <xf numFmtId="0" fontId="65" fillId="9" borderId="23" xfId="0" applyFont="1" applyFill="1" applyBorder="1" applyAlignment="1">
      <alignment vertical="center" wrapText="1"/>
    </xf>
    <xf numFmtId="1" fontId="60" fillId="0" borderId="14" xfId="0" applyNumberFormat="1" applyFont="1" applyBorder="1" applyAlignment="1">
      <alignment horizontal="center" vertical="center" wrapText="1"/>
    </xf>
    <xf numFmtId="0" fontId="2" fillId="9" borderId="79" xfId="0" applyFont="1" applyFill="1" applyBorder="1" applyAlignment="1">
      <alignment horizontal="center" vertical="center" wrapText="1"/>
    </xf>
    <xf numFmtId="0" fontId="2" fillId="9" borderId="78" xfId="0" applyFont="1" applyFill="1" applyBorder="1" applyAlignment="1">
      <alignment horizontal="center" vertical="center" wrapText="1"/>
    </xf>
    <xf numFmtId="167" fontId="6" fillId="0" borderId="132" xfId="0" quotePrefix="1" applyNumberFormat="1" applyFont="1" applyBorder="1" applyAlignment="1">
      <alignment horizontal="center" vertical="center" wrapText="1"/>
    </xf>
    <xf numFmtId="167" fontId="6" fillId="0" borderId="132" xfId="0" applyNumberFormat="1" applyFont="1" applyBorder="1" applyAlignment="1">
      <alignment horizontal="center" vertical="center" wrapText="1"/>
    </xf>
    <xf numFmtId="0" fontId="0" fillId="0" borderId="0" xfId="0" applyBorder="1"/>
    <xf numFmtId="167" fontId="6" fillId="0" borderId="133" xfId="0" applyNumberFormat="1" applyFont="1" applyBorder="1" applyAlignment="1">
      <alignment horizontal="center" vertical="center" wrapText="1"/>
    </xf>
    <xf numFmtId="0" fontId="57" fillId="0" borderId="14" xfId="0" applyFont="1" applyFill="1" applyBorder="1" applyAlignment="1">
      <alignment horizontal="center" vertical="center" wrapText="1"/>
    </xf>
    <xf numFmtId="0" fontId="57" fillId="0" borderId="14" xfId="0" applyFont="1" applyFill="1" applyBorder="1" applyAlignment="1">
      <alignment horizontal="left" vertical="center" wrapText="1"/>
    </xf>
    <xf numFmtId="0" fontId="3" fillId="0" borderId="73" xfId="0" applyFont="1" applyBorder="1" applyAlignment="1">
      <alignment horizontal="center" vertical="center"/>
    </xf>
    <xf numFmtId="0" fontId="3" fillId="0" borderId="86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169" fontId="10" fillId="0" borderId="81" xfId="0" applyNumberFormat="1" applyFont="1" applyBorder="1" applyAlignment="1">
      <alignment horizontal="center" vertical="center" wrapText="1"/>
    </xf>
    <xf numFmtId="169" fontId="10" fillId="0" borderId="87" xfId="0" applyNumberFormat="1" applyFont="1" applyBorder="1" applyAlignment="1">
      <alignment horizontal="center" vertical="center" wrapText="1"/>
    </xf>
    <xf numFmtId="169" fontId="10" fillId="0" borderId="88" xfId="0" applyNumberFormat="1" applyFont="1" applyBorder="1" applyAlignment="1">
      <alignment horizontal="center" vertical="center" wrapText="1"/>
    </xf>
    <xf numFmtId="169" fontId="10" fillId="0" borderId="14" xfId="0" applyNumberFormat="1" applyFont="1" applyBorder="1" applyAlignment="1">
      <alignment horizontal="center" vertical="center"/>
    </xf>
    <xf numFmtId="169" fontId="10" fillId="0" borderId="28" xfId="0" applyNumberFormat="1" applyFont="1" applyBorder="1" applyAlignment="1">
      <alignment horizontal="center" vertical="center"/>
    </xf>
    <xf numFmtId="169" fontId="10" fillId="0" borderId="89" xfId="0" applyNumberFormat="1" applyFont="1" applyBorder="1" applyAlignment="1">
      <alignment horizontal="center" vertical="center"/>
    </xf>
    <xf numFmtId="0" fontId="34" fillId="0" borderId="2" xfId="0" applyFont="1" applyFill="1" applyBorder="1" applyAlignment="1">
      <alignment horizontal="left" vertical="center" wrapText="1"/>
    </xf>
    <xf numFmtId="0" fontId="33" fillId="0" borderId="73" xfId="0" applyFont="1" applyBorder="1" applyAlignment="1">
      <alignment horizontal="center" vertical="center"/>
    </xf>
    <xf numFmtId="0" fontId="33" fillId="0" borderId="86" xfId="0" applyFont="1" applyBorder="1" applyAlignment="1">
      <alignment horizontal="center" vertical="center"/>
    </xf>
    <xf numFmtId="0" fontId="33" fillId="0" borderId="74" xfId="0" applyFont="1" applyBorder="1" applyAlignment="1">
      <alignment horizontal="center" vertical="center"/>
    </xf>
    <xf numFmtId="0" fontId="43" fillId="7" borderId="86" xfId="0" applyFont="1" applyFill="1" applyBorder="1" applyAlignment="1">
      <alignment horizontal="center" vertical="center" wrapText="1"/>
    </xf>
    <xf numFmtId="0" fontId="52" fillId="12" borderId="73" xfId="1" applyFont="1" applyFill="1" applyBorder="1" applyAlignment="1">
      <alignment horizontal="center" vertical="center"/>
    </xf>
    <xf numFmtId="0" fontId="52" fillId="12" borderId="86" xfId="1" applyFont="1" applyFill="1" applyBorder="1" applyAlignment="1">
      <alignment horizontal="center" vertical="center"/>
    </xf>
    <xf numFmtId="0" fontId="52" fillId="12" borderId="74" xfId="1" applyFont="1" applyFill="1" applyBorder="1" applyAlignment="1">
      <alignment horizontal="center" vertical="center"/>
    </xf>
    <xf numFmtId="0" fontId="45" fillId="12" borderId="86" xfId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45" fillId="11" borderId="86" xfId="1" applyFont="1" applyFill="1" applyBorder="1" applyAlignment="1">
      <alignment horizontal="center" vertical="center" wrapText="1"/>
    </xf>
    <xf numFmtId="0" fontId="52" fillId="11" borderId="73" xfId="1" applyFont="1" applyFill="1" applyBorder="1" applyAlignment="1">
      <alignment horizontal="center" vertical="center"/>
    </xf>
    <xf numFmtId="0" fontId="52" fillId="11" borderId="86" xfId="1" applyFont="1" applyFill="1" applyBorder="1" applyAlignment="1">
      <alignment horizontal="center" vertical="center"/>
    </xf>
    <xf numFmtId="0" fontId="52" fillId="11" borderId="74" xfId="1" applyFont="1" applyFill="1" applyBorder="1" applyAlignment="1">
      <alignment horizontal="center" vertical="center"/>
    </xf>
    <xf numFmtId="0" fontId="64" fillId="0" borderId="91" xfId="0" applyFont="1" applyBorder="1" applyAlignment="1">
      <alignment horizontal="center" vertical="center"/>
    </xf>
    <xf numFmtId="0" fontId="64" fillId="0" borderId="0" xfId="0" applyFont="1" applyBorder="1" applyAlignment="1">
      <alignment horizontal="center" vertical="center"/>
    </xf>
    <xf numFmtId="0" fontId="19" fillId="0" borderId="92" xfId="0" applyFont="1" applyFill="1" applyBorder="1" applyAlignment="1">
      <alignment horizontal="left" vertical="center" wrapText="1" indent="2"/>
    </xf>
    <xf numFmtId="0" fontId="19" fillId="0" borderId="86" xfId="0" applyFont="1" applyFill="1" applyBorder="1" applyAlignment="1">
      <alignment horizontal="left" vertical="center" wrapText="1" indent="2"/>
    </xf>
    <xf numFmtId="0" fontId="19" fillId="0" borderId="93" xfId="0" applyFont="1" applyFill="1" applyBorder="1" applyAlignment="1">
      <alignment horizontal="left" vertical="center" wrapText="1" indent="2"/>
    </xf>
    <xf numFmtId="0" fontId="18" fillId="0" borderId="91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68" xfId="0" applyFont="1" applyFill="1" applyBorder="1" applyAlignment="1">
      <alignment horizontal="left" vertical="center" wrapText="1" indent="2"/>
    </xf>
    <xf numFmtId="0" fontId="18" fillId="0" borderId="94" xfId="0" applyFont="1" applyFill="1" applyBorder="1" applyAlignment="1">
      <alignment horizontal="left" vertical="center" wrapText="1" indent="2"/>
    </xf>
    <xf numFmtId="0" fontId="18" fillId="0" borderId="72" xfId="0" applyFont="1" applyFill="1" applyBorder="1" applyAlignment="1">
      <alignment horizontal="left" vertical="center" wrapText="1" indent="2"/>
    </xf>
    <xf numFmtId="0" fontId="6" fillId="0" borderId="86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20" fillId="0" borderId="56" xfId="0" applyFont="1" applyBorder="1" applyAlignment="1">
      <alignment horizontal="left" vertical="center"/>
    </xf>
    <xf numFmtId="0" fontId="20" fillId="0" borderId="90" xfId="0" applyFont="1" applyBorder="1" applyAlignment="1">
      <alignment horizontal="left" vertical="center"/>
    </xf>
    <xf numFmtId="0" fontId="20" fillId="0" borderId="57" xfId="0" applyFont="1" applyBorder="1" applyAlignment="1">
      <alignment horizontal="left" vertical="center"/>
    </xf>
    <xf numFmtId="0" fontId="18" fillId="0" borderId="56" xfId="0" applyFont="1" applyFill="1" applyBorder="1" applyAlignment="1">
      <alignment horizontal="left" vertical="center" wrapText="1" indent="2"/>
    </xf>
    <xf numFmtId="0" fontId="18" fillId="0" borderId="90" xfId="0" applyFont="1" applyFill="1" applyBorder="1" applyAlignment="1">
      <alignment horizontal="left" vertical="center" wrapText="1" indent="2"/>
    </xf>
    <xf numFmtId="0" fontId="18" fillId="0" borderId="57" xfId="0" applyFont="1" applyFill="1" applyBorder="1" applyAlignment="1">
      <alignment horizontal="left" vertical="center" wrapText="1" indent="2"/>
    </xf>
    <xf numFmtId="0" fontId="62" fillId="0" borderId="56" xfId="0" applyFont="1" applyBorder="1" applyAlignment="1">
      <alignment horizontal="left" vertical="center"/>
    </xf>
    <xf numFmtId="0" fontId="62" fillId="0" borderId="90" xfId="0" applyFont="1" applyBorder="1" applyAlignment="1">
      <alignment horizontal="left" vertical="center"/>
    </xf>
    <xf numFmtId="0" fontId="62" fillId="0" borderId="57" xfId="0" applyFont="1" applyBorder="1" applyAlignment="1">
      <alignment horizontal="left" vertical="center"/>
    </xf>
    <xf numFmtId="0" fontId="33" fillId="0" borderId="73" xfId="1" applyFont="1" applyBorder="1" applyAlignment="1">
      <alignment horizontal="center" vertical="center"/>
    </xf>
    <xf numFmtId="0" fontId="33" fillId="0" borderId="86" xfId="1" applyFont="1" applyBorder="1" applyAlignment="1">
      <alignment horizontal="center" vertical="center"/>
    </xf>
    <xf numFmtId="0" fontId="33" fillId="0" borderId="74" xfId="1" applyFont="1" applyBorder="1" applyAlignment="1">
      <alignment horizontal="center" vertical="center"/>
    </xf>
    <xf numFmtId="0" fontId="25" fillId="7" borderId="86" xfId="1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left" vertical="center" wrapText="1"/>
    </xf>
    <xf numFmtId="0" fontId="9" fillId="9" borderId="95" xfId="0" applyFont="1" applyFill="1" applyBorder="1" applyAlignment="1">
      <alignment horizontal="center" vertical="top" wrapText="1"/>
    </xf>
    <xf numFmtId="0" fontId="9" fillId="9" borderId="6" xfId="0" applyFont="1" applyFill="1" applyBorder="1" applyAlignment="1">
      <alignment horizontal="center" vertical="top" wrapText="1"/>
    </xf>
    <xf numFmtId="0" fontId="7" fillId="2" borderId="96" xfId="0" applyFont="1" applyFill="1" applyBorder="1" applyAlignment="1">
      <alignment horizontal="center" vertical="top" wrapText="1"/>
    </xf>
    <xf numFmtId="0" fontId="7" fillId="2" borderId="97" xfId="0" applyFont="1" applyFill="1" applyBorder="1" applyAlignment="1">
      <alignment horizontal="center" vertical="top" wrapText="1"/>
    </xf>
    <xf numFmtId="0" fontId="9" fillId="10" borderId="95" xfId="0" applyFont="1" applyFill="1" applyBorder="1" applyAlignment="1">
      <alignment horizontal="center" vertical="top" wrapText="1"/>
    </xf>
    <xf numFmtId="0" fontId="9" fillId="10" borderId="6" xfId="0" applyFont="1" applyFill="1" applyBorder="1" applyAlignment="1">
      <alignment horizontal="center" vertical="top" wrapText="1"/>
    </xf>
  </cellXfs>
  <cellStyles count="2">
    <cellStyle name="Normal" xfId="0" builtinId="0"/>
    <cellStyle name="Normal 2" xfId="1"/>
  </cellStyles>
  <dxfs count="45">
    <dxf>
      <numFmt numFmtId="168" formatCode="[$-409]mmm\-yyyy;@"/>
    </dxf>
    <dxf>
      <font>
        <b/>
      </font>
    </dxf>
    <dxf>
      <font>
        <b/>
      </font>
    </dxf>
    <dxf>
      <font>
        <b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IceCube Collaborative Insitutions</a:t>
            </a:r>
          </a:p>
        </c:rich>
      </c:tx>
      <c:layout>
        <c:manualLayout>
          <c:xMode val="edge"/>
          <c:yMode val="edge"/>
          <c:x val="0.31607857021469493"/>
          <c:y val="2.62829775144086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980988652382835E-2"/>
          <c:y val="0.28554593585159427"/>
          <c:w val="0.93153292210314853"/>
          <c:h val="0.52874274522380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'Institutional Chart'!$J$44</c:f>
              <c:strCache>
                <c:ptCount val="1"/>
                <c:pt idx="0">
                  <c:v>U.S.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'Institutional Chart'!$K$43:$AB$43</c:f>
              <c:strCache>
                <c:ptCount val="18"/>
                <c:pt idx="0">
                  <c:v>Apr-07</c:v>
                </c:pt>
                <c:pt idx="1">
                  <c:v>Sep-07</c:v>
                </c:pt>
                <c:pt idx="2">
                  <c:v>Apr-08</c:v>
                </c:pt>
                <c:pt idx="3">
                  <c:v>Sep-08</c:v>
                </c:pt>
                <c:pt idx="4">
                  <c:v>Apr-09</c:v>
                </c:pt>
                <c:pt idx="5">
                  <c:v>Sep-09</c:v>
                </c:pt>
                <c:pt idx="6">
                  <c:v>May-10</c:v>
                </c:pt>
                <c:pt idx="7">
                  <c:v>Sep-10</c:v>
                </c:pt>
                <c:pt idx="8">
                  <c:v>Apr-11</c:v>
                </c:pt>
                <c:pt idx="9">
                  <c:v>Sep-11</c:v>
                </c:pt>
                <c:pt idx="10">
                  <c:v>Mar-12</c:v>
                </c:pt>
                <c:pt idx="11">
                  <c:v>Oct-12</c:v>
                </c:pt>
                <c:pt idx="12">
                  <c:v>Apr-13</c:v>
                </c:pt>
                <c:pt idx="13">
                  <c:v>Oct-13</c:v>
                </c:pt>
                <c:pt idx="14">
                  <c:v>Mar-14</c:v>
                </c:pt>
                <c:pt idx="15">
                  <c:v>Sep-14</c:v>
                </c:pt>
                <c:pt idx="16">
                  <c:v>Apr-15</c:v>
                </c:pt>
                <c:pt idx="17">
                  <c:v>Oct-15</c:v>
                </c:pt>
              </c:strCache>
            </c:strRef>
          </c:cat>
          <c:val>
            <c:numRef>
              <c:f>'Institutional Chart'!$K$44:$AB$44</c:f>
              <c:numCache>
                <c:formatCode>General</c:formatCode>
                <c:ptCount val="18"/>
                <c:pt idx="0">
                  <c:v>12</c:v>
                </c:pt>
                <c:pt idx="1">
                  <c:v>12</c:v>
                </c:pt>
                <c:pt idx="2">
                  <c:v>12</c:v>
                </c:pt>
                <c:pt idx="3">
                  <c:v>14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16</c:v>
                </c:pt>
                <c:pt idx="11">
                  <c:v>16</c:v>
                </c:pt>
                <c:pt idx="12">
                  <c:v>16</c:v>
                </c:pt>
                <c:pt idx="13">
                  <c:v>16</c:v>
                </c:pt>
                <c:pt idx="14">
                  <c:v>16</c:v>
                </c:pt>
                <c:pt idx="15">
                  <c:v>18</c:v>
                </c:pt>
                <c:pt idx="16">
                  <c:v>20</c:v>
                </c:pt>
                <c:pt idx="17">
                  <c:v>21</c:v>
                </c:pt>
              </c:numCache>
            </c:numRef>
          </c:val>
        </c:ser>
        <c:ser>
          <c:idx val="1"/>
          <c:order val="1"/>
          <c:tx>
            <c:strRef>
              <c:f>'Institutional Chart'!$J$45</c:f>
              <c:strCache>
                <c:ptCount val="1"/>
                <c:pt idx="0">
                  <c:v>Non U.S.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'Institutional Chart'!$K$43:$AB$43</c:f>
              <c:strCache>
                <c:ptCount val="18"/>
                <c:pt idx="0">
                  <c:v>Apr-07</c:v>
                </c:pt>
                <c:pt idx="1">
                  <c:v>Sep-07</c:v>
                </c:pt>
                <c:pt idx="2">
                  <c:v>Apr-08</c:v>
                </c:pt>
                <c:pt idx="3">
                  <c:v>Sep-08</c:v>
                </c:pt>
                <c:pt idx="4">
                  <c:v>Apr-09</c:v>
                </c:pt>
                <c:pt idx="5">
                  <c:v>Sep-09</c:v>
                </c:pt>
                <c:pt idx="6">
                  <c:v>May-10</c:v>
                </c:pt>
                <c:pt idx="7">
                  <c:v>Sep-10</c:v>
                </c:pt>
                <c:pt idx="8">
                  <c:v>Apr-11</c:v>
                </c:pt>
                <c:pt idx="9">
                  <c:v>Sep-11</c:v>
                </c:pt>
                <c:pt idx="10">
                  <c:v>Mar-12</c:v>
                </c:pt>
                <c:pt idx="11">
                  <c:v>Oct-12</c:v>
                </c:pt>
                <c:pt idx="12">
                  <c:v>Apr-13</c:v>
                </c:pt>
                <c:pt idx="13">
                  <c:v>Oct-13</c:v>
                </c:pt>
                <c:pt idx="14">
                  <c:v>Mar-14</c:v>
                </c:pt>
                <c:pt idx="15">
                  <c:v>Sep-14</c:v>
                </c:pt>
                <c:pt idx="16">
                  <c:v>Apr-15</c:v>
                </c:pt>
                <c:pt idx="17">
                  <c:v>Oct-15</c:v>
                </c:pt>
              </c:strCache>
            </c:strRef>
          </c:cat>
          <c:val>
            <c:numRef>
              <c:f>'Institutional Chart'!$K$45:$AB$45</c:f>
              <c:numCache>
                <c:formatCode>General</c:formatCode>
                <c:ptCount val="18"/>
                <c:pt idx="0">
                  <c:v>17</c:v>
                </c:pt>
                <c:pt idx="1">
                  <c:v>17</c:v>
                </c:pt>
                <c:pt idx="2">
                  <c:v>18</c:v>
                </c:pt>
                <c:pt idx="3">
                  <c:v>18</c:v>
                </c:pt>
                <c:pt idx="4">
                  <c:v>18</c:v>
                </c:pt>
                <c:pt idx="5">
                  <c:v>19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23</c:v>
                </c:pt>
                <c:pt idx="11">
                  <c:v>22</c:v>
                </c:pt>
                <c:pt idx="12">
                  <c:v>22</c:v>
                </c:pt>
                <c:pt idx="13">
                  <c:v>22</c:v>
                </c:pt>
                <c:pt idx="14">
                  <c:v>25</c:v>
                </c:pt>
                <c:pt idx="15">
                  <c:v>25</c:v>
                </c:pt>
                <c:pt idx="16">
                  <c:v>24</c:v>
                </c:pt>
                <c:pt idx="17">
                  <c:v>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0"/>
        <c:overlap val="100"/>
        <c:axId val="189928672"/>
        <c:axId val="189929232"/>
      </c:barChart>
      <c:catAx>
        <c:axId val="189928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Collaboration
Meetings</a:t>
                </a:r>
              </a:p>
            </c:rich>
          </c:tx>
          <c:layout>
            <c:manualLayout>
              <c:xMode val="edge"/>
              <c:yMode val="edge"/>
              <c:x val="0.86914462131082593"/>
              <c:y val="0.90582555402224207"/>
            </c:manualLayout>
          </c:layout>
          <c:overlay val="0"/>
          <c:spPr>
            <a:noFill/>
            <a:ln w="25400">
              <a:noFill/>
            </a:ln>
          </c:spPr>
        </c:title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9929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9929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9928672"/>
        <c:crosses val="autoZero"/>
        <c:crossBetween val="between"/>
      </c:valAx>
      <c:spPr>
        <a:noFill/>
        <a:ln w="12700">
          <a:solidFill>
            <a:srgbClr val="0000D4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0693794387305489E-2"/>
          <c:y val="0.28012011991960845"/>
          <c:w val="0.22782503338726501"/>
          <c:h val="6.400864899032053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E6E6E6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 horizontalDpi="1200" verticalDpi="12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IceCube M&amp;O MoU Summary v 19.0,</a:t>
            </a:r>
            <a:r>
              <a:rPr lang="en-US" baseline="0"/>
              <a:t> October</a:t>
            </a:r>
            <a:r>
              <a:rPr lang="en-US"/>
              <a:t> 15, 2015</a:t>
            </a:r>
          </a:p>
        </c:rich>
      </c:tx>
      <c:layout>
        <c:manualLayout>
          <c:xMode val="edge"/>
          <c:yMode val="edge"/>
          <c:x val="0.14451417341568923"/>
          <c:y val="3.83257562848633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42580997062069E-2"/>
          <c:y val="0.19076323924922284"/>
          <c:w val="0.90634362374317812"/>
          <c:h val="0.572289717747667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'Institutional Chart'!$D$2</c:f>
              <c:strCache>
                <c:ptCount val="1"/>
                <c:pt idx="0">
                  <c:v> Faculty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Chart'!$B$3:$B$47</c:f>
              <c:strCache>
                <c:ptCount val="45"/>
                <c:pt idx="0">
                  <c:v>Aachen</c:v>
                </c:pt>
                <c:pt idx="1">
                  <c:v>Adelaide</c:v>
                </c:pt>
                <c:pt idx="2">
                  <c:v>Alabama</c:v>
                </c:pt>
                <c:pt idx="3">
                  <c:v>Alaska</c:v>
                </c:pt>
                <c:pt idx="4">
                  <c:v>Alberta</c:v>
                </c:pt>
                <c:pt idx="5">
                  <c:v>Bochum</c:v>
                </c:pt>
                <c:pt idx="6">
                  <c:v>Canterbury</c:v>
                </c:pt>
                <c:pt idx="7">
                  <c:v>Chiba</c:v>
                </c:pt>
                <c:pt idx="8">
                  <c:v>Clark Atlanta</c:v>
                </c:pt>
                <c:pt idx="9">
                  <c:v>Delaware</c:v>
                </c:pt>
                <c:pt idx="10">
                  <c:v>DESY</c:v>
                </c:pt>
                <c:pt idx="11">
                  <c:v>Dortmund</c:v>
                </c:pt>
                <c:pt idx="12">
                  <c:v>Drexel</c:v>
                </c:pt>
                <c:pt idx="13">
                  <c:v>Erlangen</c:v>
                </c:pt>
                <c:pt idx="14">
                  <c:v>Geneva</c:v>
                </c:pt>
                <c:pt idx="15">
                  <c:v>Gent</c:v>
                </c:pt>
                <c:pt idx="16">
                  <c:v>Georgia Tech</c:v>
                </c:pt>
                <c:pt idx="17">
                  <c:v>Munich</c:v>
                </c:pt>
                <c:pt idx="18">
                  <c:v>Humboldt</c:v>
                </c:pt>
                <c:pt idx="19">
                  <c:v>Kansas</c:v>
                </c:pt>
                <c:pt idx="20">
                  <c:v>LBNL</c:v>
                </c:pt>
                <c:pt idx="21">
                  <c:v>MIT</c:v>
                </c:pt>
                <c:pt idx="22">
                  <c:v>MSU</c:v>
                </c:pt>
                <c:pt idx="23">
                  <c:v>Mainz</c:v>
                </c:pt>
                <c:pt idx="24">
                  <c:v>Maryland</c:v>
                </c:pt>
                <c:pt idx="25">
                  <c:v>Mons</c:v>
                </c:pt>
                <c:pt idx="26">
                  <c:v>NBI</c:v>
                </c:pt>
                <c:pt idx="27">
                  <c:v>Ohio</c:v>
                </c:pt>
                <c:pt idx="28">
                  <c:v>Oxford</c:v>
                </c:pt>
                <c:pt idx="29">
                  <c:v>Penn State</c:v>
                </c:pt>
                <c:pt idx="30">
                  <c:v>SDSMT</c:v>
                </c:pt>
                <c:pt idx="31">
                  <c:v>SKKU</c:v>
                </c:pt>
                <c:pt idx="32">
                  <c:v>Southern</c:v>
                </c:pt>
                <c:pt idx="33">
                  <c:v>Stockholm</c:v>
                </c:pt>
                <c:pt idx="34">
                  <c:v>Stony Brook</c:v>
                </c:pt>
                <c:pt idx="35">
                  <c:v>Toronto</c:v>
                </c:pt>
                <c:pt idx="36">
                  <c:v>UC-Berkeley</c:v>
                </c:pt>
                <c:pt idx="37">
                  <c:v>UC-Irvine</c:v>
                </c:pt>
                <c:pt idx="38">
                  <c:v>Uppsala</c:v>
                </c:pt>
                <c:pt idx="39">
                  <c:v>ULB</c:v>
                </c:pt>
                <c:pt idx="40">
                  <c:v>UW-Madison</c:v>
                </c:pt>
                <c:pt idx="41">
                  <c:v>UW-River Falls</c:v>
                </c:pt>
                <c:pt idx="42">
                  <c:v>VUB</c:v>
                </c:pt>
                <c:pt idx="43">
                  <c:v>Wuppertal</c:v>
                </c:pt>
                <c:pt idx="44">
                  <c:v>Yale</c:v>
                </c:pt>
              </c:strCache>
            </c:strRef>
          </c:cat>
          <c:val>
            <c:numRef>
              <c:f>'Institutional Chart'!$D$3:$D$47</c:f>
              <c:numCache>
                <c:formatCode>0</c:formatCode>
                <c:ptCount val="45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4</c:v>
                </c:pt>
                <c:pt idx="10">
                  <c:v>6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0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2</c:v>
                </c:pt>
                <c:pt idx="33">
                  <c:v>4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3</c:v>
                </c:pt>
                <c:pt idx="39">
                  <c:v>1</c:v>
                </c:pt>
                <c:pt idx="40">
                  <c:v>6</c:v>
                </c:pt>
                <c:pt idx="41">
                  <c:v>3</c:v>
                </c:pt>
                <c:pt idx="42">
                  <c:v>2</c:v>
                </c:pt>
                <c:pt idx="43">
                  <c:v>1</c:v>
                </c:pt>
                <c:pt idx="44">
                  <c:v>1</c:v>
                </c:pt>
              </c:numCache>
            </c:numRef>
          </c:val>
        </c:ser>
        <c:ser>
          <c:idx val="1"/>
          <c:order val="1"/>
          <c:tx>
            <c:strRef>
              <c:f>'Institutional Chart'!$E$2</c:f>
              <c:strCache>
                <c:ptCount val="1"/>
                <c:pt idx="0">
                  <c:v> Sc / Post Docs</c:v>
                </c:pt>
              </c:strCache>
            </c:strRef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Chart'!$B$3:$B$47</c:f>
              <c:strCache>
                <c:ptCount val="45"/>
                <c:pt idx="0">
                  <c:v>Aachen</c:v>
                </c:pt>
                <c:pt idx="1">
                  <c:v>Adelaide</c:v>
                </c:pt>
                <c:pt idx="2">
                  <c:v>Alabama</c:v>
                </c:pt>
                <c:pt idx="3">
                  <c:v>Alaska</c:v>
                </c:pt>
                <c:pt idx="4">
                  <c:v>Alberta</c:v>
                </c:pt>
                <c:pt idx="5">
                  <c:v>Bochum</c:v>
                </c:pt>
                <c:pt idx="6">
                  <c:v>Canterbury</c:v>
                </c:pt>
                <c:pt idx="7">
                  <c:v>Chiba</c:v>
                </c:pt>
                <c:pt idx="8">
                  <c:v>Clark Atlanta</c:v>
                </c:pt>
                <c:pt idx="9">
                  <c:v>Delaware</c:v>
                </c:pt>
                <c:pt idx="10">
                  <c:v>DESY</c:v>
                </c:pt>
                <c:pt idx="11">
                  <c:v>Dortmund</c:v>
                </c:pt>
                <c:pt idx="12">
                  <c:v>Drexel</c:v>
                </c:pt>
                <c:pt idx="13">
                  <c:v>Erlangen</c:v>
                </c:pt>
                <c:pt idx="14">
                  <c:v>Geneva</c:v>
                </c:pt>
                <c:pt idx="15">
                  <c:v>Gent</c:v>
                </c:pt>
                <c:pt idx="16">
                  <c:v>Georgia Tech</c:v>
                </c:pt>
                <c:pt idx="17">
                  <c:v>Munich</c:v>
                </c:pt>
                <c:pt idx="18">
                  <c:v>Humboldt</c:v>
                </c:pt>
                <c:pt idx="19">
                  <c:v>Kansas</c:v>
                </c:pt>
                <c:pt idx="20">
                  <c:v>LBNL</c:v>
                </c:pt>
                <c:pt idx="21">
                  <c:v>MIT</c:v>
                </c:pt>
                <c:pt idx="22">
                  <c:v>MSU</c:v>
                </c:pt>
                <c:pt idx="23">
                  <c:v>Mainz</c:v>
                </c:pt>
                <c:pt idx="24">
                  <c:v>Maryland</c:v>
                </c:pt>
                <c:pt idx="25">
                  <c:v>Mons</c:v>
                </c:pt>
                <c:pt idx="26">
                  <c:v>NBI</c:v>
                </c:pt>
                <c:pt idx="27">
                  <c:v>Ohio</c:v>
                </c:pt>
                <c:pt idx="28">
                  <c:v>Oxford</c:v>
                </c:pt>
                <c:pt idx="29">
                  <c:v>Penn State</c:v>
                </c:pt>
                <c:pt idx="30">
                  <c:v>SDSMT</c:v>
                </c:pt>
                <c:pt idx="31">
                  <c:v>SKKU</c:v>
                </c:pt>
                <c:pt idx="32">
                  <c:v>Southern</c:v>
                </c:pt>
                <c:pt idx="33">
                  <c:v>Stockholm</c:v>
                </c:pt>
                <c:pt idx="34">
                  <c:v>Stony Brook</c:v>
                </c:pt>
                <c:pt idx="35">
                  <c:v>Toronto</c:v>
                </c:pt>
                <c:pt idx="36">
                  <c:v>UC-Berkeley</c:v>
                </c:pt>
                <c:pt idx="37">
                  <c:v>UC-Irvine</c:v>
                </c:pt>
                <c:pt idx="38">
                  <c:v>Uppsala</c:v>
                </c:pt>
                <c:pt idx="39">
                  <c:v>ULB</c:v>
                </c:pt>
                <c:pt idx="40">
                  <c:v>UW-Madison</c:v>
                </c:pt>
                <c:pt idx="41">
                  <c:v>UW-River Falls</c:v>
                </c:pt>
                <c:pt idx="42">
                  <c:v>VUB</c:v>
                </c:pt>
                <c:pt idx="43">
                  <c:v>Wuppertal</c:v>
                </c:pt>
                <c:pt idx="44">
                  <c:v>Yale</c:v>
                </c:pt>
              </c:strCache>
            </c:strRef>
          </c:cat>
          <c:val>
            <c:numRef>
              <c:f>'Institutional Chart'!$E$3:$E$47</c:f>
              <c:numCache>
                <c:formatCode>0</c:formatCode>
                <c:ptCount val="4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4</c:v>
                </c:pt>
                <c:pt idx="8">
                  <c:v>0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3</c:v>
                </c:pt>
                <c:pt idx="23">
                  <c:v>0</c:v>
                </c:pt>
                <c:pt idx="24">
                  <c:v>3</c:v>
                </c:pt>
                <c:pt idx="25">
                  <c:v>1</c:v>
                </c:pt>
                <c:pt idx="26">
                  <c:v>0</c:v>
                </c:pt>
                <c:pt idx="27">
                  <c:v>3</c:v>
                </c:pt>
                <c:pt idx="28">
                  <c:v>0</c:v>
                </c:pt>
                <c:pt idx="29">
                  <c:v>3</c:v>
                </c:pt>
                <c:pt idx="30">
                  <c:v>0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2</c:v>
                </c:pt>
                <c:pt idx="37">
                  <c:v>0</c:v>
                </c:pt>
                <c:pt idx="38">
                  <c:v>2</c:v>
                </c:pt>
                <c:pt idx="39">
                  <c:v>3</c:v>
                </c:pt>
                <c:pt idx="40">
                  <c:v>14</c:v>
                </c:pt>
                <c:pt idx="41">
                  <c:v>0</c:v>
                </c:pt>
                <c:pt idx="42">
                  <c:v>3</c:v>
                </c:pt>
                <c:pt idx="43">
                  <c:v>1</c:v>
                </c:pt>
                <c:pt idx="44">
                  <c:v>0</c:v>
                </c:pt>
              </c:numCache>
            </c:numRef>
          </c:val>
        </c:ser>
        <c:ser>
          <c:idx val="2"/>
          <c:order val="2"/>
          <c:tx>
            <c:strRef>
              <c:f>'Institutional Chart'!$F$2</c:f>
              <c:strCache>
                <c:ptCount val="1"/>
                <c:pt idx="0">
                  <c:v> Students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Chart'!$B$3:$B$47</c:f>
              <c:strCache>
                <c:ptCount val="45"/>
                <c:pt idx="0">
                  <c:v>Aachen</c:v>
                </c:pt>
                <c:pt idx="1">
                  <c:v>Adelaide</c:v>
                </c:pt>
                <c:pt idx="2">
                  <c:v>Alabama</c:v>
                </c:pt>
                <c:pt idx="3">
                  <c:v>Alaska</c:v>
                </c:pt>
                <c:pt idx="4">
                  <c:v>Alberta</c:v>
                </c:pt>
                <c:pt idx="5">
                  <c:v>Bochum</c:v>
                </c:pt>
                <c:pt idx="6">
                  <c:v>Canterbury</c:v>
                </c:pt>
                <c:pt idx="7">
                  <c:v>Chiba</c:v>
                </c:pt>
                <c:pt idx="8">
                  <c:v>Clark Atlanta</c:v>
                </c:pt>
                <c:pt idx="9">
                  <c:v>Delaware</c:v>
                </c:pt>
                <c:pt idx="10">
                  <c:v>DESY</c:v>
                </c:pt>
                <c:pt idx="11">
                  <c:v>Dortmund</c:v>
                </c:pt>
                <c:pt idx="12">
                  <c:v>Drexel</c:v>
                </c:pt>
                <c:pt idx="13">
                  <c:v>Erlangen</c:v>
                </c:pt>
                <c:pt idx="14">
                  <c:v>Geneva</c:v>
                </c:pt>
                <c:pt idx="15">
                  <c:v>Gent</c:v>
                </c:pt>
                <c:pt idx="16">
                  <c:v>Georgia Tech</c:v>
                </c:pt>
                <c:pt idx="17">
                  <c:v>Munich</c:v>
                </c:pt>
                <c:pt idx="18">
                  <c:v>Humboldt</c:v>
                </c:pt>
                <c:pt idx="19">
                  <c:v>Kansas</c:v>
                </c:pt>
                <c:pt idx="20">
                  <c:v>LBNL</c:v>
                </c:pt>
                <c:pt idx="21">
                  <c:v>MIT</c:v>
                </c:pt>
                <c:pt idx="22">
                  <c:v>MSU</c:v>
                </c:pt>
                <c:pt idx="23">
                  <c:v>Mainz</c:v>
                </c:pt>
                <c:pt idx="24">
                  <c:v>Maryland</c:v>
                </c:pt>
                <c:pt idx="25">
                  <c:v>Mons</c:v>
                </c:pt>
                <c:pt idx="26">
                  <c:v>NBI</c:v>
                </c:pt>
                <c:pt idx="27">
                  <c:v>Ohio</c:v>
                </c:pt>
                <c:pt idx="28">
                  <c:v>Oxford</c:v>
                </c:pt>
                <c:pt idx="29">
                  <c:v>Penn State</c:v>
                </c:pt>
                <c:pt idx="30">
                  <c:v>SDSMT</c:v>
                </c:pt>
                <c:pt idx="31">
                  <c:v>SKKU</c:v>
                </c:pt>
                <c:pt idx="32">
                  <c:v>Southern</c:v>
                </c:pt>
                <c:pt idx="33">
                  <c:v>Stockholm</c:v>
                </c:pt>
                <c:pt idx="34">
                  <c:v>Stony Brook</c:v>
                </c:pt>
                <c:pt idx="35">
                  <c:v>Toronto</c:v>
                </c:pt>
                <c:pt idx="36">
                  <c:v>UC-Berkeley</c:v>
                </c:pt>
                <c:pt idx="37">
                  <c:v>UC-Irvine</c:v>
                </c:pt>
                <c:pt idx="38">
                  <c:v>Uppsala</c:v>
                </c:pt>
                <c:pt idx="39">
                  <c:v>ULB</c:v>
                </c:pt>
                <c:pt idx="40">
                  <c:v>UW-Madison</c:v>
                </c:pt>
                <c:pt idx="41">
                  <c:v>UW-River Falls</c:v>
                </c:pt>
                <c:pt idx="42">
                  <c:v>VUB</c:v>
                </c:pt>
                <c:pt idx="43">
                  <c:v>Wuppertal</c:v>
                </c:pt>
                <c:pt idx="44">
                  <c:v>Yale</c:v>
                </c:pt>
              </c:strCache>
            </c:strRef>
          </c:cat>
          <c:val>
            <c:numRef>
              <c:f>'Institutional Chart'!$F$3:$F$47</c:f>
              <c:numCache>
                <c:formatCode>0</c:formatCode>
                <c:ptCount val="45"/>
                <c:pt idx="0">
                  <c:v>9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10</c:v>
                </c:pt>
                <c:pt idx="11">
                  <c:v>3</c:v>
                </c:pt>
                <c:pt idx="12">
                  <c:v>0</c:v>
                </c:pt>
                <c:pt idx="13">
                  <c:v>4</c:v>
                </c:pt>
                <c:pt idx="14">
                  <c:v>3</c:v>
                </c:pt>
                <c:pt idx="15">
                  <c:v>3</c:v>
                </c:pt>
                <c:pt idx="16">
                  <c:v>1</c:v>
                </c:pt>
                <c:pt idx="17">
                  <c:v>3</c:v>
                </c:pt>
                <c:pt idx="18">
                  <c:v>5</c:v>
                </c:pt>
                <c:pt idx="19">
                  <c:v>0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9</c:v>
                </c:pt>
                <c:pt idx="24">
                  <c:v>4</c:v>
                </c:pt>
                <c:pt idx="25">
                  <c:v>0</c:v>
                </c:pt>
                <c:pt idx="26">
                  <c:v>2</c:v>
                </c:pt>
                <c:pt idx="27">
                  <c:v>0</c:v>
                </c:pt>
                <c:pt idx="28">
                  <c:v>0</c:v>
                </c:pt>
                <c:pt idx="29">
                  <c:v>3</c:v>
                </c:pt>
                <c:pt idx="30">
                  <c:v>1</c:v>
                </c:pt>
                <c:pt idx="31">
                  <c:v>4</c:v>
                </c:pt>
                <c:pt idx="32">
                  <c:v>0</c:v>
                </c:pt>
                <c:pt idx="33">
                  <c:v>4</c:v>
                </c:pt>
                <c:pt idx="34">
                  <c:v>2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11</c:v>
                </c:pt>
                <c:pt idx="41">
                  <c:v>0</c:v>
                </c:pt>
                <c:pt idx="42">
                  <c:v>5</c:v>
                </c:pt>
                <c:pt idx="43">
                  <c:v>7</c:v>
                </c:pt>
                <c:pt idx="4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92031664"/>
        <c:axId val="192032224"/>
      </c:barChart>
      <c:catAx>
        <c:axId val="19203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2032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2032224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Head
count</a:t>
                </a:r>
              </a:p>
            </c:rich>
          </c:tx>
          <c:layout>
            <c:manualLayout>
              <c:xMode val="edge"/>
              <c:yMode val="edge"/>
              <c:x val="4.7236606123236121E-3"/>
              <c:y val="9.479237584384935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2031664"/>
        <c:crosses val="autoZero"/>
        <c:crossBetween val="between"/>
      </c:valAx>
      <c:spPr>
        <a:noFill/>
        <a:ln w="12700">
          <a:solidFill>
            <a:srgbClr val="0000D4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02870661180066"/>
          <c:y val="3.4615334427752428E-2"/>
          <c:w val="0.16502028400557386"/>
          <c:h val="0.14285339828117749"/>
        </c:manualLayout>
      </c:layout>
      <c:overlay val="0"/>
      <c:spPr>
        <a:solidFill>
          <a:srgbClr val="E6E6E6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E6E6E6"/>
    </a:solidFill>
    <a:ln w="3175">
      <a:solidFill>
        <a:srgbClr val="000000"/>
      </a:solidFill>
      <a:prstDash val="solid"/>
    </a:ln>
  </c:spPr>
  <c:txPr>
    <a:bodyPr/>
    <a:lstStyle/>
    <a:p>
      <a:pPr>
        <a:defRPr sz="2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 horizontalDpi="1200" verticalDpi="12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IceCube M&amp;O MoU Summary v 19.0,</a:t>
            </a:r>
            <a:r>
              <a:rPr lang="en-US" baseline="0"/>
              <a:t> October</a:t>
            </a:r>
            <a:r>
              <a:rPr lang="en-US"/>
              <a:t> 15, 2015</a:t>
            </a:r>
          </a:p>
        </c:rich>
      </c:tx>
      <c:layout>
        <c:manualLayout>
          <c:xMode val="edge"/>
          <c:yMode val="edge"/>
          <c:x val="0.16545160456940042"/>
          <c:y val="3.68525573164983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42580997062069E-2"/>
          <c:y val="0.11020243306274823"/>
          <c:w val="0.90634362374317812"/>
          <c:h val="0.762634512033422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'Institutional Chart'!$D$54</c:f>
              <c:strCache>
                <c:ptCount val="1"/>
                <c:pt idx="0">
                  <c:v> Faculty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Chart'!$C$55:$C$66</c:f>
              <c:strCache>
                <c:ptCount val="12"/>
                <c:pt idx="0">
                  <c:v>U.S.A</c:v>
                </c:pt>
                <c:pt idx="1">
                  <c:v>Germany</c:v>
                </c:pt>
                <c:pt idx="2">
                  <c:v>Belgium</c:v>
                </c:pt>
                <c:pt idx="3">
                  <c:v>Sweden</c:v>
                </c:pt>
                <c:pt idx="4">
                  <c:v>Canada</c:v>
                </c:pt>
                <c:pt idx="5">
                  <c:v>Japan</c:v>
                </c:pt>
                <c:pt idx="6">
                  <c:v>Switzerland</c:v>
                </c:pt>
                <c:pt idx="7">
                  <c:v>Denmark</c:v>
                </c:pt>
                <c:pt idx="8">
                  <c:v>New Zealand</c:v>
                </c:pt>
                <c:pt idx="9">
                  <c:v>Australia</c:v>
                </c:pt>
                <c:pt idx="10">
                  <c:v>South Korea</c:v>
                </c:pt>
                <c:pt idx="11">
                  <c:v>United Kingdom</c:v>
                </c:pt>
              </c:strCache>
            </c:strRef>
          </c:cat>
          <c:val>
            <c:numRef>
              <c:f>'Institutional Chart'!$D$55:$D$66</c:f>
              <c:numCache>
                <c:formatCode>General</c:formatCode>
                <c:ptCount val="12"/>
                <c:pt idx="0">
                  <c:v>38</c:v>
                </c:pt>
                <c:pt idx="1">
                  <c:v>15</c:v>
                </c:pt>
                <c:pt idx="2">
                  <c:v>4</c:v>
                </c:pt>
                <c:pt idx="3">
                  <c:v>7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</c:ser>
        <c:ser>
          <c:idx val="1"/>
          <c:order val="1"/>
          <c:tx>
            <c:strRef>
              <c:f>'Institutional Chart'!$E$54</c:f>
              <c:strCache>
                <c:ptCount val="1"/>
                <c:pt idx="0">
                  <c:v> Sc / Post Docs</c:v>
                </c:pt>
              </c:strCache>
            </c:strRef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Chart'!$C$55:$C$66</c:f>
              <c:strCache>
                <c:ptCount val="12"/>
                <c:pt idx="0">
                  <c:v>U.S.A</c:v>
                </c:pt>
                <c:pt idx="1">
                  <c:v>Germany</c:v>
                </c:pt>
                <c:pt idx="2">
                  <c:v>Belgium</c:v>
                </c:pt>
                <c:pt idx="3">
                  <c:v>Sweden</c:v>
                </c:pt>
                <c:pt idx="4">
                  <c:v>Canada</c:v>
                </c:pt>
                <c:pt idx="5">
                  <c:v>Japan</c:v>
                </c:pt>
                <c:pt idx="6">
                  <c:v>Switzerland</c:v>
                </c:pt>
                <c:pt idx="7">
                  <c:v>Denmark</c:v>
                </c:pt>
                <c:pt idx="8">
                  <c:v>New Zealand</c:v>
                </c:pt>
                <c:pt idx="9">
                  <c:v>Australia</c:v>
                </c:pt>
                <c:pt idx="10">
                  <c:v>South Korea</c:v>
                </c:pt>
                <c:pt idx="11">
                  <c:v>United Kingdom</c:v>
                </c:pt>
              </c:strCache>
            </c:strRef>
          </c:cat>
          <c:val>
            <c:numRef>
              <c:f>'Institutional Chart'!$E$55:$E$66</c:f>
              <c:numCache>
                <c:formatCode>General</c:formatCode>
                <c:ptCount val="12"/>
                <c:pt idx="0">
                  <c:v>35</c:v>
                </c:pt>
                <c:pt idx="1">
                  <c:v>8</c:v>
                </c:pt>
                <c:pt idx="2">
                  <c:v>8</c:v>
                </c:pt>
                <c:pt idx="3">
                  <c:v>3</c:v>
                </c:pt>
                <c:pt idx="4">
                  <c:v>2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'Institutional Chart'!$F$54</c:f>
              <c:strCache>
                <c:ptCount val="1"/>
                <c:pt idx="0">
                  <c:v> Students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Chart'!$C$55:$C$66</c:f>
              <c:strCache>
                <c:ptCount val="12"/>
                <c:pt idx="0">
                  <c:v>U.S.A</c:v>
                </c:pt>
                <c:pt idx="1">
                  <c:v>Germany</c:v>
                </c:pt>
                <c:pt idx="2">
                  <c:v>Belgium</c:v>
                </c:pt>
                <c:pt idx="3">
                  <c:v>Sweden</c:v>
                </c:pt>
                <c:pt idx="4">
                  <c:v>Canada</c:v>
                </c:pt>
                <c:pt idx="5">
                  <c:v>Japan</c:v>
                </c:pt>
                <c:pt idx="6">
                  <c:v>Switzerland</c:v>
                </c:pt>
                <c:pt idx="7">
                  <c:v>Denmark</c:v>
                </c:pt>
                <c:pt idx="8">
                  <c:v>New Zealand</c:v>
                </c:pt>
                <c:pt idx="9">
                  <c:v>Australia</c:v>
                </c:pt>
                <c:pt idx="10">
                  <c:v>South Korea</c:v>
                </c:pt>
                <c:pt idx="11">
                  <c:v>United Kingdom</c:v>
                </c:pt>
              </c:strCache>
            </c:strRef>
          </c:cat>
          <c:val>
            <c:numRef>
              <c:f>'Institutional Chart'!$F$55:$F$66</c:f>
              <c:numCache>
                <c:formatCode>General</c:formatCode>
                <c:ptCount val="12"/>
                <c:pt idx="0">
                  <c:v>34</c:v>
                </c:pt>
                <c:pt idx="1">
                  <c:v>53</c:v>
                </c:pt>
                <c:pt idx="2">
                  <c:v>11</c:v>
                </c:pt>
                <c:pt idx="3">
                  <c:v>6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92036144"/>
        <c:axId val="192036704"/>
      </c:barChart>
      <c:catAx>
        <c:axId val="19203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2036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2036704"/>
        <c:scaling>
          <c:orientation val="minMax"/>
          <c:max val="11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2036144"/>
        <c:crosses val="autoZero"/>
        <c:crossBetween val="between"/>
        <c:majorUnit val="10"/>
      </c:valAx>
      <c:spPr>
        <a:noFill/>
        <a:ln w="12700">
          <a:solidFill>
            <a:srgbClr val="0000D4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232613303016264"/>
          <c:y val="0.14541525058248189"/>
          <c:w val="0.16139683074375064"/>
          <c:h val="0.12361884664520276"/>
        </c:manualLayout>
      </c:layout>
      <c:overlay val="0"/>
      <c:spPr>
        <a:solidFill>
          <a:srgbClr val="E6E6E6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6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E6E6E6"/>
    </a:solidFill>
    <a:ln w="3175">
      <a:solidFill>
        <a:srgbClr val="000000"/>
      </a:solidFill>
      <a:prstDash val="solid"/>
    </a:ln>
  </c:spPr>
  <c:txPr>
    <a:bodyPr/>
    <a:lstStyle/>
    <a:p>
      <a:pPr>
        <a:defRPr sz="2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 horizontalDpi="1200" verticalDpi="120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[Copy of IceCube M&amp;O MoU SOW Summary v19 2015.1015.xlsx]Head Count graphs!PivotTable1</c:name>
    <c:fmtId val="0"/>
  </c:pivotSource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IceCube M&amp;O MoUs - Head Count</a:t>
            </a:r>
          </a:p>
        </c:rich>
      </c:tx>
      <c:overlay val="1"/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2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2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2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'Head Count graphs'!$C$3:$C$4</c:f>
              <c:strCache>
                <c:ptCount val="1"/>
                <c:pt idx="0">
                  <c:v>Sum of  Faculty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graphs'!$C$5:$C$15</c:f>
              <c:numCache>
                <c:formatCode>General</c:formatCode>
                <c:ptCount val="8"/>
                <c:pt idx="0">
                  <c:v>32</c:v>
                </c:pt>
                <c:pt idx="1">
                  <c:v>34</c:v>
                </c:pt>
                <c:pt idx="2">
                  <c:v>35</c:v>
                </c:pt>
                <c:pt idx="3">
                  <c:v>35</c:v>
                </c:pt>
                <c:pt idx="4">
                  <c:v>36</c:v>
                </c:pt>
                <c:pt idx="5">
                  <c:v>35</c:v>
                </c:pt>
                <c:pt idx="6">
                  <c:v>35</c:v>
                </c:pt>
                <c:pt idx="7">
                  <c:v>32</c:v>
                </c:pt>
              </c:numCache>
            </c:numRef>
          </c:val>
        </c:ser>
        <c:ser>
          <c:idx val="1"/>
          <c:order val="1"/>
          <c:tx>
            <c:strRef>
              <c:f>'Head Count graphs'!$D$3:$D$4</c:f>
              <c:strCache>
                <c:ptCount val="1"/>
                <c:pt idx="0">
                  <c:v>Sum of  Scientists/ Post Docs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graphs'!$D$5:$D$15</c:f>
              <c:numCache>
                <c:formatCode>General</c:formatCode>
                <c:ptCount val="8"/>
                <c:pt idx="0">
                  <c:v>36</c:v>
                </c:pt>
                <c:pt idx="1">
                  <c:v>25</c:v>
                </c:pt>
                <c:pt idx="2">
                  <c:v>34</c:v>
                </c:pt>
                <c:pt idx="3">
                  <c:v>23</c:v>
                </c:pt>
                <c:pt idx="4">
                  <c:v>31</c:v>
                </c:pt>
                <c:pt idx="5">
                  <c:v>24</c:v>
                </c:pt>
                <c:pt idx="6">
                  <c:v>34</c:v>
                </c:pt>
                <c:pt idx="7">
                  <c:v>21</c:v>
                </c:pt>
              </c:numCache>
            </c:numRef>
          </c:val>
        </c:ser>
        <c:ser>
          <c:idx val="2"/>
          <c:order val="2"/>
          <c:tx>
            <c:strRef>
              <c:f>'Head Count graphs'!$E$3:$E$4</c:f>
              <c:strCache>
                <c:ptCount val="1"/>
                <c:pt idx="0">
                  <c:v>Sum of  PhD. Students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graphs'!$E$5:$E$15</c:f>
              <c:numCache>
                <c:formatCode>General</c:formatCode>
                <c:ptCount val="8"/>
                <c:pt idx="0">
                  <c:v>29</c:v>
                </c:pt>
                <c:pt idx="1">
                  <c:v>64</c:v>
                </c:pt>
                <c:pt idx="2">
                  <c:v>28</c:v>
                </c:pt>
                <c:pt idx="3">
                  <c:v>52</c:v>
                </c:pt>
                <c:pt idx="4">
                  <c:v>25</c:v>
                </c:pt>
                <c:pt idx="5">
                  <c:v>67</c:v>
                </c:pt>
                <c:pt idx="6">
                  <c:v>26</c:v>
                </c:pt>
                <c:pt idx="7">
                  <c:v>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2151568"/>
        <c:axId val="192152128"/>
        <c:axId val="0"/>
      </c:bar3DChart>
      <c:catAx>
        <c:axId val="192151568"/>
        <c:scaling>
          <c:orientation val="minMax"/>
        </c:scaling>
        <c:delete val="0"/>
        <c:axPos val="b"/>
        <c:numFmt formatCode="[$-409]mmmm\-yy;@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2152128"/>
        <c:crosses val="autoZero"/>
        <c:auto val="0"/>
        <c:lblAlgn val="ctr"/>
        <c:lblOffset val="100"/>
        <c:noMultiLvlLbl val="0"/>
      </c:catAx>
      <c:valAx>
        <c:axId val="1921521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21515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[Copy of IceCube M&amp;O MoU SOW Summary v19 2015.1015.xlsx]Head Count graphs!PivotTable1</c:name>
    <c:fmtId val="1"/>
  </c:pivotSource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IceCube M&amp;O MoUs - Head Count</a:t>
            </a:r>
          </a:p>
        </c:rich>
      </c:tx>
      <c:overlay val="1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'Head Count graphs'!$C$3:$C$4</c:f>
              <c:strCache>
                <c:ptCount val="1"/>
                <c:pt idx="0">
                  <c:v>Sum of  Faculty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graphs'!$C$5:$C$15</c:f>
              <c:numCache>
                <c:formatCode>General</c:formatCode>
                <c:ptCount val="8"/>
                <c:pt idx="0">
                  <c:v>32</c:v>
                </c:pt>
                <c:pt idx="1">
                  <c:v>34</c:v>
                </c:pt>
                <c:pt idx="2">
                  <c:v>35</c:v>
                </c:pt>
                <c:pt idx="3">
                  <c:v>35</c:v>
                </c:pt>
                <c:pt idx="4">
                  <c:v>36</c:v>
                </c:pt>
                <c:pt idx="5">
                  <c:v>35</c:v>
                </c:pt>
                <c:pt idx="6">
                  <c:v>35</c:v>
                </c:pt>
                <c:pt idx="7">
                  <c:v>32</c:v>
                </c:pt>
              </c:numCache>
            </c:numRef>
          </c:val>
        </c:ser>
        <c:ser>
          <c:idx val="1"/>
          <c:order val="1"/>
          <c:tx>
            <c:strRef>
              <c:f>'Head Count graphs'!$D$3:$D$4</c:f>
              <c:strCache>
                <c:ptCount val="1"/>
                <c:pt idx="0">
                  <c:v>Sum of  Scientists/ Post Docs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graphs'!$D$5:$D$15</c:f>
              <c:numCache>
                <c:formatCode>General</c:formatCode>
                <c:ptCount val="8"/>
                <c:pt idx="0">
                  <c:v>36</c:v>
                </c:pt>
                <c:pt idx="1">
                  <c:v>25</c:v>
                </c:pt>
                <c:pt idx="2">
                  <c:v>34</c:v>
                </c:pt>
                <c:pt idx="3">
                  <c:v>23</c:v>
                </c:pt>
                <c:pt idx="4">
                  <c:v>31</c:v>
                </c:pt>
                <c:pt idx="5">
                  <c:v>24</c:v>
                </c:pt>
                <c:pt idx="6">
                  <c:v>34</c:v>
                </c:pt>
                <c:pt idx="7">
                  <c:v>21</c:v>
                </c:pt>
              </c:numCache>
            </c:numRef>
          </c:val>
        </c:ser>
        <c:ser>
          <c:idx val="2"/>
          <c:order val="2"/>
          <c:tx>
            <c:strRef>
              <c:f>'Head Count graphs'!$E$3:$E$4</c:f>
              <c:strCache>
                <c:ptCount val="1"/>
                <c:pt idx="0">
                  <c:v>Sum of  PhD. Students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graphs'!$E$5:$E$15</c:f>
              <c:numCache>
                <c:formatCode>General</c:formatCode>
                <c:ptCount val="8"/>
                <c:pt idx="0">
                  <c:v>29</c:v>
                </c:pt>
                <c:pt idx="1">
                  <c:v>64</c:v>
                </c:pt>
                <c:pt idx="2">
                  <c:v>28</c:v>
                </c:pt>
                <c:pt idx="3">
                  <c:v>52</c:v>
                </c:pt>
                <c:pt idx="4">
                  <c:v>25</c:v>
                </c:pt>
                <c:pt idx="5">
                  <c:v>67</c:v>
                </c:pt>
                <c:pt idx="6">
                  <c:v>26</c:v>
                </c:pt>
                <c:pt idx="7">
                  <c:v>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2155488"/>
        <c:axId val="192156048"/>
        <c:axId val="0"/>
      </c:bar3DChart>
      <c:catAx>
        <c:axId val="19215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2156048"/>
        <c:crosses val="autoZero"/>
        <c:auto val="0"/>
        <c:lblAlgn val="ctr"/>
        <c:lblOffset val="100"/>
        <c:noMultiLvlLbl val="0"/>
      </c:catAx>
      <c:valAx>
        <c:axId val="1921560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21554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[Copy of IceCube M&amp;O MoU SOW Summary v19 2015.1015.xlsx]Head Count graphs!PivotTable1</c:name>
    <c:fmtId val="2"/>
  </c:pivotSource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IceCube M&amp;O MoUs - Head Count</a:t>
            </a:r>
          </a:p>
        </c:rich>
      </c:tx>
      <c:overlay val="1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'Head Count graphs'!$C$3:$C$4</c:f>
              <c:strCache>
                <c:ptCount val="1"/>
                <c:pt idx="0">
                  <c:v>Sum of  Faculty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graphs'!$C$5:$C$15</c:f>
              <c:numCache>
                <c:formatCode>General</c:formatCode>
                <c:ptCount val="8"/>
                <c:pt idx="0">
                  <c:v>32</c:v>
                </c:pt>
                <c:pt idx="1">
                  <c:v>34</c:v>
                </c:pt>
                <c:pt idx="2">
                  <c:v>35</c:v>
                </c:pt>
                <c:pt idx="3">
                  <c:v>35</c:v>
                </c:pt>
                <c:pt idx="4">
                  <c:v>36</c:v>
                </c:pt>
                <c:pt idx="5">
                  <c:v>35</c:v>
                </c:pt>
                <c:pt idx="6">
                  <c:v>35</c:v>
                </c:pt>
                <c:pt idx="7">
                  <c:v>32</c:v>
                </c:pt>
              </c:numCache>
            </c:numRef>
          </c:val>
        </c:ser>
        <c:ser>
          <c:idx val="1"/>
          <c:order val="1"/>
          <c:tx>
            <c:strRef>
              <c:f>'Head Count graphs'!$D$3:$D$4</c:f>
              <c:strCache>
                <c:ptCount val="1"/>
                <c:pt idx="0">
                  <c:v>Sum of  Scientists/ Post Docs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graphs'!$D$5:$D$15</c:f>
              <c:numCache>
                <c:formatCode>General</c:formatCode>
                <c:ptCount val="8"/>
                <c:pt idx="0">
                  <c:v>36</c:v>
                </c:pt>
                <c:pt idx="1">
                  <c:v>25</c:v>
                </c:pt>
                <c:pt idx="2">
                  <c:v>34</c:v>
                </c:pt>
                <c:pt idx="3">
                  <c:v>23</c:v>
                </c:pt>
                <c:pt idx="4">
                  <c:v>31</c:v>
                </c:pt>
                <c:pt idx="5">
                  <c:v>24</c:v>
                </c:pt>
                <c:pt idx="6">
                  <c:v>34</c:v>
                </c:pt>
                <c:pt idx="7">
                  <c:v>21</c:v>
                </c:pt>
              </c:numCache>
            </c:numRef>
          </c:val>
        </c:ser>
        <c:ser>
          <c:idx val="2"/>
          <c:order val="2"/>
          <c:tx>
            <c:strRef>
              <c:f>'Head Count graphs'!$E$3:$E$4</c:f>
              <c:strCache>
                <c:ptCount val="1"/>
                <c:pt idx="0">
                  <c:v>Sum of  PhD. Students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graphs'!$E$5:$E$15</c:f>
              <c:numCache>
                <c:formatCode>General</c:formatCode>
                <c:ptCount val="8"/>
                <c:pt idx="0">
                  <c:v>29</c:v>
                </c:pt>
                <c:pt idx="1">
                  <c:v>64</c:v>
                </c:pt>
                <c:pt idx="2">
                  <c:v>28</c:v>
                </c:pt>
                <c:pt idx="3">
                  <c:v>52</c:v>
                </c:pt>
                <c:pt idx="4">
                  <c:v>25</c:v>
                </c:pt>
                <c:pt idx="5">
                  <c:v>67</c:v>
                </c:pt>
                <c:pt idx="6">
                  <c:v>26</c:v>
                </c:pt>
                <c:pt idx="7">
                  <c:v>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3075200"/>
        <c:axId val="193075760"/>
        <c:axId val="0"/>
      </c:bar3DChart>
      <c:catAx>
        <c:axId val="193075200"/>
        <c:scaling>
          <c:orientation val="minMax"/>
        </c:scaling>
        <c:delete val="0"/>
        <c:axPos val="b"/>
        <c:numFmt formatCode="[$-409]d\-mmm;@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3075760"/>
        <c:crosses val="autoZero"/>
        <c:auto val="0"/>
        <c:lblAlgn val="ctr"/>
        <c:lblOffset val="100"/>
        <c:noMultiLvlLbl val="0"/>
      </c:catAx>
      <c:valAx>
        <c:axId val="1930757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30752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png"/><Relationship Id="rId13" Type="http://schemas.openxmlformats.org/officeDocument/2006/relationships/image" Target="../media/image23.png"/><Relationship Id="rId3" Type="http://schemas.openxmlformats.org/officeDocument/2006/relationships/image" Target="../media/image13.png"/><Relationship Id="rId7" Type="http://schemas.openxmlformats.org/officeDocument/2006/relationships/image" Target="../media/image17.png"/><Relationship Id="rId12" Type="http://schemas.openxmlformats.org/officeDocument/2006/relationships/image" Target="../media/image22.png"/><Relationship Id="rId2" Type="http://schemas.openxmlformats.org/officeDocument/2006/relationships/chart" Target="../charts/chart2.xml"/><Relationship Id="rId16" Type="http://schemas.openxmlformats.org/officeDocument/2006/relationships/image" Target="../media/image9.png"/><Relationship Id="rId1" Type="http://schemas.openxmlformats.org/officeDocument/2006/relationships/chart" Target="../charts/chart1.xml"/><Relationship Id="rId6" Type="http://schemas.openxmlformats.org/officeDocument/2006/relationships/image" Target="../media/image16.png"/><Relationship Id="rId11" Type="http://schemas.openxmlformats.org/officeDocument/2006/relationships/image" Target="../media/image21.png"/><Relationship Id="rId5" Type="http://schemas.openxmlformats.org/officeDocument/2006/relationships/image" Target="../media/image15.png"/><Relationship Id="rId15" Type="http://schemas.openxmlformats.org/officeDocument/2006/relationships/image" Target="../media/image24.png"/><Relationship Id="rId10" Type="http://schemas.openxmlformats.org/officeDocument/2006/relationships/image" Target="../media/image20.png"/><Relationship Id="rId4" Type="http://schemas.openxmlformats.org/officeDocument/2006/relationships/image" Target="../media/image14.png"/><Relationship Id="rId9" Type="http://schemas.openxmlformats.org/officeDocument/2006/relationships/image" Target="../media/image19.png"/><Relationship Id="rId1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5.png"/><Relationship Id="rId7" Type="http://schemas.openxmlformats.org/officeDocument/2006/relationships/image" Target="../media/image11.png"/><Relationship Id="rId12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4.png"/><Relationship Id="rId6" Type="http://schemas.openxmlformats.org/officeDocument/2006/relationships/image" Target="../media/image10.png"/><Relationship Id="rId11" Type="http://schemas.openxmlformats.org/officeDocument/2006/relationships/image" Target="../media/image1.png"/><Relationship Id="rId5" Type="http://schemas.openxmlformats.org/officeDocument/2006/relationships/image" Target="../media/image9.png"/><Relationship Id="rId10" Type="http://schemas.openxmlformats.org/officeDocument/2006/relationships/image" Target="../media/image12.png"/><Relationship Id="rId4" Type="http://schemas.openxmlformats.org/officeDocument/2006/relationships/image" Target="../media/image6.png"/><Relationship Id="rId9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39833</xdr:colOff>
      <xdr:row>26</xdr:row>
      <xdr:rowOff>292678</xdr:rowOff>
    </xdr:from>
    <xdr:to>
      <xdr:col>48</xdr:col>
      <xdr:colOff>484910</xdr:colOff>
      <xdr:row>46</xdr:row>
      <xdr:rowOff>346365</xdr:rowOff>
    </xdr:to>
    <xdr:graphicFrame macro="">
      <xdr:nvGraphicFramePr>
        <xdr:cNvPr id="2818606" name="Chart 7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28575</xdr:colOff>
      <xdr:row>2</xdr:row>
      <xdr:rowOff>295275</xdr:rowOff>
    </xdr:from>
    <xdr:to>
      <xdr:col>25</xdr:col>
      <xdr:colOff>228600</xdr:colOff>
      <xdr:row>22</xdr:row>
      <xdr:rowOff>257175</xdr:rowOff>
    </xdr:to>
    <xdr:graphicFrame macro="">
      <xdr:nvGraphicFramePr>
        <xdr:cNvPr id="281860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0</xdr:colOff>
      <xdr:row>33</xdr:row>
      <xdr:rowOff>0</xdr:rowOff>
    </xdr:from>
    <xdr:to>
      <xdr:col>11</xdr:col>
      <xdr:colOff>762001</xdr:colOff>
      <xdr:row>36</xdr:row>
      <xdr:rowOff>323851</xdr:rowOff>
    </xdr:to>
    <xdr:sp macro="" textlink="">
      <xdr:nvSpPr>
        <xdr:cNvPr id="2818608" name="il_fi" descr="http://upload.wikimedia.org/wikipedia/commons/0/09/Flag_of_South_Korea.svg"/>
        <xdr:cNvSpPr>
          <a:spLocks noChangeAspect="1" noChangeArrowheads="1"/>
        </xdr:cNvSpPr>
      </xdr:nvSpPr>
      <xdr:spPr bwMode="auto">
        <a:xfrm>
          <a:off x="9163050" y="14249400"/>
          <a:ext cx="2628900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47625</xdr:colOff>
      <xdr:row>63</xdr:row>
      <xdr:rowOff>457200</xdr:rowOff>
    </xdr:from>
    <xdr:to>
      <xdr:col>7</xdr:col>
      <xdr:colOff>762000</xdr:colOff>
      <xdr:row>65</xdr:row>
      <xdr:rowOff>9526</xdr:rowOff>
    </xdr:to>
    <xdr:pic>
      <xdr:nvPicPr>
        <xdr:cNvPr id="2818609" name="Picture 1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62875" y="26127075"/>
          <a:ext cx="7143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61</xdr:row>
      <xdr:rowOff>9525</xdr:rowOff>
    </xdr:from>
    <xdr:to>
      <xdr:col>7</xdr:col>
      <xdr:colOff>746414</xdr:colOff>
      <xdr:row>61</xdr:row>
      <xdr:rowOff>457200</xdr:rowOff>
    </xdr:to>
    <xdr:pic>
      <xdr:nvPicPr>
        <xdr:cNvPr id="2818610" name="Picture 2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715250" y="24745950"/>
          <a:ext cx="78105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781050</xdr:colOff>
      <xdr:row>55</xdr:row>
      <xdr:rowOff>457200</xdr:rowOff>
    </xdr:to>
    <xdr:pic>
      <xdr:nvPicPr>
        <xdr:cNvPr id="2818611" name="Picture 3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715250" y="21936075"/>
          <a:ext cx="7810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54</xdr:row>
      <xdr:rowOff>38100</xdr:rowOff>
    </xdr:from>
    <xdr:to>
      <xdr:col>7</xdr:col>
      <xdr:colOff>781050</xdr:colOff>
      <xdr:row>54</xdr:row>
      <xdr:rowOff>447675</xdr:rowOff>
    </xdr:to>
    <xdr:pic>
      <xdr:nvPicPr>
        <xdr:cNvPr id="2818612" name="Picture 4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715250" y="21507450"/>
          <a:ext cx="7810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781050</xdr:colOff>
      <xdr:row>57</xdr:row>
      <xdr:rowOff>9526</xdr:rowOff>
    </xdr:to>
    <xdr:pic>
      <xdr:nvPicPr>
        <xdr:cNvPr id="2818613" name="Picture 5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715250" y="22402800"/>
          <a:ext cx="781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57</xdr:row>
      <xdr:rowOff>9525</xdr:rowOff>
    </xdr:from>
    <xdr:to>
      <xdr:col>7</xdr:col>
      <xdr:colOff>746414</xdr:colOff>
      <xdr:row>57</xdr:row>
      <xdr:rowOff>447675</xdr:rowOff>
    </xdr:to>
    <xdr:pic>
      <xdr:nvPicPr>
        <xdr:cNvPr id="2818614" name="Picture 7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715250" y="22879050"/>
          <a:ext cx="7810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63</xdr:row>
      <xdr:rowOff>0</xdr:rowOff>
    </xdr:from>
    <xdr:to>
      <xdr:col>7</xdr:col>
      <xdr:colOff>746414</xdr:colOff>
      <xdr:row>63</xdr:row>
      <xdr:rowOff>457200</xdr:rowOff>
    </xdr:to>
    <xdr:pic>
      <xdr:nvPicPr>
        <xdr:cNvPr id="2818615" name="Picture 8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715250" y="25203150"/>
          <a:ext cx="7810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65</xdr:row>
      <xdr:rowOff>19050</xdr:rowOff>
    </xdr:from>
    <xdr:to>
      <xdr:col>7</xdr:col>
      <xdr:colOff>762000</xdr:colOff>
      <xdr:row>65</xdr:row>
      <xdr:rowOff>457200</xdr:rowOff>
    </xdr:to>
    <xdr:pic>
      <xdr:nvPicPr>
        <xdr:cNvPr id="2818616" name="Picture 9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715250" y="26622375"/>
          <a:ext cx="7905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19050</xdr:colOff>
      <xdr:row>57</xdr:row>
      <xdr:rowOff>457200</xdr:rowOff>
    </xdr:from>
    <xdr:to>
      <xdr:col>7</xdr:col>
      <xdr:colOff>752475</xdr:colOff>
      <xdr:row>59</xdr:row>
      <xdr:rowOff>9525</xdr:rowOff>
    </xdr:to>
    <xdr:pic>
      <xdr:nvPicPr>
        <xdr:cNvPr id="2818617" name="Picture 10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734300" y="23326725"/>
          <a:ext cx="7334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152400</xdr:colOff>
      <xdr:row>59</xdr:row>
      <xdr:rowOff>466725</xdr:rowOff>
    </xdr:from>
    <xdr:to>
      <xdr:col>7</xdr:col>
      <xdr:colOff>609600</xdr:colOff>
      <xdr:row>60</xdr:row>
      <xdr:rowOff>457198</xdr:rowOff>
    </xdr:to>
    <xdr:pic>
      <xdr:nvPicPr>
        <xdr:cNvPr id="2818618" name="Picture 11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867650" y="23802975"/>
          <a:ext cx="4572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62</xdr:row>
      <xdr:rowOff>0</xdr:rowOff>
    </xdr:from>
    <xdr:to>
      <xdr:col>7</xdr:col>
      <xdr:colOff>746414</xdr:colOff>
      <xdr:row>62</xdr:row>
      <xdr:rowOff>457200</xdr:rowOff>
    </xdr:to>
    <xdr:pic>
      <xdr:nvPicPr>
        <xdr:cNvPr id="2818619" name="Picture 12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7715250" y="24269700"/>
          <a:ext cx="7810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53</xdr:row>
      <xdr:rowOff>0</xdr:rowOff>
    </xdr:from>
    <xdr:to>
      <xdr:col>25</xdr:col>
      <xdr:colOff>200025</xdr:colOff>
      <xdr:row>73</xdr:row>
      <xdr:rowOff>104775</xdr:rowOff>
    </xdr:to>
    <xdr:graphicFrame macro="">
      <xdr:nvGraphicFramePr>
        <xdr:cNvPr id="281862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oneCellAnchor>
    <xdr:from>
      <xdr:col>7</xdr:col>
      <xdr:colOff>0</xdr:colOff>
      <xdr:row>58</xdr:row>
      <xdr:rowOff>0</xdr:rowOff>
    </xdr:from>
    <xdr:ext cx="832633" cy="457200"/>
    <xdr:pic>
      <xdr:nvPicPr>
        <xdr:cNvPr id="18" name="Picture 13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8416636" y="26185091"/>
          <a:ext cx="832633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7</xdr:col>
      <xdr:colOff>31750</xdr:colOff>
      <xdr:row>59</xdr:row>
      <xdr:rowOff>15875</xdr:rowOff>
    </xdr:from>
    <xdr:to>
      <xdr:col>7</xdr:col>
      <xdr:colOff>818886</xdr:colOff>
      <xdr:row>60</xdr:row>
      <xdr:rowOff>5475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8445500" y="24939625"/>
          <a:ext cx="787136" cy="449975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0.86884</cdr:x>
      <cdr:y>0.25198</cdr:y>
    </cdr:from>
    <cdr:to>
      <cdr:x>0.99097</cdr:x>
      <cdr:y>0.34863</cdr:y>
    </cdr:to>
    <cdr:sp macro="" textlink="">
      <cdr:nvSpPr>
        <cdr:cNvPr id="315393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488072" y="2250701"/>
          <a:ext cx="1474274" cy="8632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45</a:t>
          </a:r>
        </a:p>
        <a:p xmlns:a="http://schemas.openxmlformats.org/drawingml/2006/main"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Institutions</a:t>
          </a:r>
        </a:p>
      </cdr:txBody>
    </cdr:sp>
  </cdr:relSizeAnchor>
  <cdr:relSizeAnchor xmlns:cdr="http://schemas.openxmlformats.org/drawingml/2006/chartDrawing">
    <cdr:from>
      <cdr:x>0.19442</cdr:x>
      <cdr:y>0.0937</cdr:y>
    </cdr:from>
    <cdr:to>
      <cdr:x>0.2785</cdr:x>
      <cdr:y>0.17767</cdr:y>
    </cdr:to>
    <cdr:sp macro="" textlink="">
      <cdr:nvSpPr>
        <cdr:cNvPr id="31539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54071" y="842019"/>
          <a:ext cx="1018033" cy="7545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Alabama</a:t>
          </a:r>
        </a:p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G. Tech</a:t>
          </a:r>
        </a:p>
      </cdr:txBody>
    </cdr:sp>
  </cdr:relSizeAnchor>
  <cdr:relSizeAnchor xmlns:cdr="http://schemas.openxmlformats.org/drawingml/2006/chartDrawing">
    <cdr:from>
      <cdr:x>0.13519</cdr:x>
      <cdr:y>0.0937</cdr:y>
    </cdr:from>
    <cdr:to>
      <cdr:x>0.20214</cdr:x>
      <cdr:y>0.15882</cdr:y>
    </cdr:to>
    <cdr:sp macro="" textlink="">
      <cdr:nvSpPr>
        <cdr:cNvPr id="315396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36826" y="842019"/>
          <a:ext cx="810624" cy="5851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EPFL</a:t>
          </a:r>
        </a:p>
      </cdr:txBody>
    </cdr:sp>
  </cdr:relSizeAnchor>
  <cdr:relSizeAnchor xmlns:cdr="http://schemas.openxmlformats.org/drawingml/2006/chartDrawing">
    <cdr:from>
      <cdr:x>0.22923</cdr:x>
      <cdr:y>0.0937</cdr:y>
    </cdr:from>
    <cdr:to>
      <cdr:x>0.3346</cdr:x>
      <cdr:y>0.15888</cdr:y>
    </cdr:to>
    <cdr:sp macro="" textlink="">
      <cdr:nvSpPr>
        <cdr:cNvPr id="315397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5461" y="842019"/>
          <a:ext cx="1275811" cy="5857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Ohio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State</a:t>
          </a:r>
        </a:p>
      </cdr:txBody>
    </cdr:sp>
  </cdr:relSizeAnchor>
  <cdr:relSizeAnchor xmlns:cdr="http://schemas.openxmlformats.org/drawingml/2006/chartDrawing">
    <cdr:from>
      <cdr:x>0.30583</cdr:x>
      <cdr:y>0.0937</cdr:y>
    </cdr:from>
    <cdr:to>
      <cdr:x>0.38822</cdr:x>
      <cdr:y>0.17767</cdr:y>
    </cdr:to>
    <cdr:sp macro="" textlink="">
      <cdr:nvSpPr>
        <cdr:cNvPr id="315398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02943" y="842019"/>
          <a:ext cx="997571" cy="7545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Bochum</a:t>
          </a:r>
        </a:p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Bonn</a:t>
          </a:r>
        </a:p>
      </cdr:txBody>
    </cdr:sp>
  </cdr:relSizeAnchor>
  <cdr:relSizeAnchor xmlns:cdr="http://schemas.openxmlformats.org/drawingml/2006/chartDrawing">
    <cdr:from>
      <cdr:x>0.29603</cdr:x>
      <cdr:y>0.18974</cdr:y>
    </cdr:from>
    <cdr:to>
      <cdr:x>0.37686</cdr:x>
      <cdr:y>0.24796</cdr:y>
    </cdr:to>
    <cdr:sp macro="" textlink="">
      <cdr:nvSpPr>
        <cdr:cNvPr id="315399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84264" y="1705031"/>
          <a:ext cx="978682" cy="5231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Utrecht</a:t>
          </a:r>
        </a:p>
      </cdr:txBody>
    </cdr:sp>
  </cdr:relSizeAnchor>
  <cdr:relSizeAnchor xmlns:cdr="http://schemas.openxmlformats.org/drawingml/2006/chartDrawing">
    <cdr:from>
      <cdr:x>0.36689</cdr:x>
      <cdr:y>0.0937</cdr:y>
    </cdr:from>
    <cdr:to>
      <cdr:x>0.47226</cdr:x>
      <cdr:y>0.17768</cdr:y>
    </cdr:to>
    <cdr:sp macro="" textlink="">
      <cdr:nvSpPr>
        <cdr:cNvPr id="315400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42270" y="842019"/>
          <a:ext cx="1275810" cy="7546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Alberta</a:t>
          </a:r>
        </a:p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Barbados</a:t>
          </a:r>
        </a:p>
      </cdr:txBody>
    </cdr:sp>
  </cdr:relSizeAnchor>
  <cdr:relSizeAnchor xmlns:cdr="http://schemas.openxmlformats.org/drawingml/2006/chartDrawing">
    <cdr:from>
      <cdr:x>0</cdr:x>
      <cdr:y>0.09452</cdr:y>
    </cdr:from>
    <cdr:to>
      <cdr:x>0.14181</cdr:x>
      <cdr:y>0.13967</cdr:y>
    </cdr:to>
    <cdr:sp macro="" textlink="">
      <cdr:nvSpPr>
        <cdr:cNvPr id="31540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849371"/>
          <a:ext cx="1717000" cy="4057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600" b="1" i="0" u="sng" strike="noStrike" baseline="0">
              <a:solidFill>
                <a:srgbClr val="0070C0"/>
              </a:solidFill>
              <a:latin typeface="Arial"/>
              <a:cs typeface="Arial"/>
            </a:rPr>
            <a:t>Joined IceCube:</a:t>
          </a:r>
        </a:p>
      </cdr:txBody>
    </cdr:sp>
  </cdr:relSizeAnchor>
  <cdr:relSizeAnchor xmlns:cdr="http://schemas.openxmlformats.org/drawingml/2006/chartDrawing">
    <cdr:from>
      <cdr:x>0.02946</cdr:x>
      <cdr:y>0.18323</cdr:y>
    </cdr:from>
    <cdr:to>
      <cdr:x>0.9721</cdr:x>
      <cdr:y>0.18323</cdr:y>
    </cdr:to>
    <cdr:sp macro="" textlink="">
      <cdr:nvSpPr>
        <cdr:cNvPr id="315402" name="AutoShape 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56711" y="1646490"/>
          <a:ext cx="11413400" cy="0"/>
        </a:xfrm>
        <a:prstGeom xmlns:a="http://schemas.openxmlformats.org/drawingml/2006/main" prst="bentConnector3">
          <a:avLst>
            <a:gd name="adj1" fmla="val 50000"/>
          </a:avLst>
        </a:prstGeom>
        <a:noFill xmlns:a="http://schemas.openxmlformats.org/drawingml/2006/main"/>
        <a:ln xmlns:a="http://schemas.openxmlformats.org/drawingml/2006/main" w="25400">
          <a:solidFill>
            <a:srgbClr val="000000"/>
          </a:solidFill>
          <a:miter lim="800000"/>
          <a:headEnd/>
          <a:tailEnd type="triangle" w="lg" len="lg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 sz="1200"/>
        </a:p>
      </cdr:txBody>
    </cdr:sp>
  </cdr:relSizeAnchor>
  <cdr:relSizeAnchor xmlns:cdr="http://schemas.openxmlformats.org/drawingml/2006/chartDrawing">
    <cdr:from>
      <cdr:x>0.00277</cdr:x>
      <cdr:y>0.19161</cdr:y>
    </cdr:from>
    <cdr:to>
      <cdr:x>0.17161</cdr:x>
      <cdr:y>0.25624</cdr:y>
    </cdr:to>
    <cdr:sp macro="" textlink="">
      <cdr:nvSpPr>
        <cdr:cNvPr id="315403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561" y="1721844"/>
          <a:ext cx="2044299" cy="5807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600" b="1" i="0" u="sng" strike="noStrike" baseline="0">
              <a:solidFill>
                <a:srgbClr val="000000"/>
              </a:solidFill>
              <a:latin typeface="Arial"/>
              <a:cs typeface="Arial"/>
            </a:rPr>
            <a:t>Left IceCube:</a:t>
          </a:r>
        </a:p>
      </cdr:txBody>
    </cdr:sp>
  </cdr:relSizeAnchor>
  <cdr:relSizeAnchor xmlns:cdr="http://schemas.openxmlformats.org/drawingml/2006/chartDrawing">
    <cdr:from>
      <cdr:x>0.56599</cdr:x>
      <cdr:y>0.0937</cdr:y>
    </cdr:from>
    <cdr:to>
      <cdr:x>0.65377</cdr:x>
      <cdr:y>0.19179</cdr:y>
    </cdr:to>
    <cdr:sp macro="" textlink="">
      <cdr:nvSpPr>
        <cdr:cNvPr id="12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52956" y="842019"/>
          <a:ext cx="1062832" cy="8814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lnSpc>
              <a:spcPts val="1500"/>
            </a:lnSpc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Adelaide</a:t>
          </a:r>
        </a:p>
        <a:p xmlns:a="http://schemas.openxmlformats.org/drawingml/2006/main">
          <a:pPr algn="l" rtl="0">
            <a:lnSpc>
              <a:spcPts val="1400"/>
            </a:lnSpc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Geneva</a:t>
          </a:r>
        </a:p>
        <a:p xmlns:a="http://schemas.openxmlformats.org/drawingml/2006/main">
          <a:pPr algn="l" rtl="0">
            <a:lnSpc>
              <a:spcPts val="1500"/>
            </a:lnSpc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Stony Brook</a:t>
          </a:r>
        </a:p>
        <a:p xmlns:a="http://schemas.openxmlformats.org/drawingml/2006/main">
          <a:pPr algn="l" rtl="0">
            <a:lnSpc>
              <a:spcPts val="1300"/>
            </a:lnSpc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Munich</a:t>
          </a:r>
        </a:p>
      </cdr:txBody>
    </cdr:sp>
  </cdr:relSizeAnchor>
  <cdr:relSizeAnchor xmlns:cdr="http://schemas.openxmlformats.org/drawingml/2006/chartDrawing">
    <cdr:from>
      <cdr:x>0.54548</cdr:x>
      <cdr:y>0.18974</cdr:y>
    </cdr:from>
    <cdr:to>
      <cdr:x>0.65163</cdr:x>
      <cdr:y>0.23347</cdr:y>
    </cdr:to>
    <cdr:sp macro="" textlink="">
      <cdr:nvSpPr>
        <cdr:cNvPr id="13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04595" y="1705031"/>
          <a:ext cx="1285255" cy="3929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Heidelberg</a:t>
          </a:r>
        </a:p>
      </cdr:txBody>
    </cdr:sp>
  </cdr:relSizeAnchor>
  <cdr:relSizeAnchor xmlns:cdr="http://schemas.openxmlformats.org/drawingml/2006/chartDrawing">
    <cdr:from>
      <cdr:x>0.64248</cdr:x>
      <cdr:y>0.18974</cdr:y>
    </cdr:from>
    <cdr:to>
      <cdr:x>0.74253</cdr:x>
      <cdr:y>0.2256</cdr:y>
    </cdr:to>
    <cdr:sp macro="" textlink="">
      <cdr:nvSpPr>
        <cdr:cNvPr id="1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79068" y="1705031"/>
          <a:ext cx="1211397" cy="3222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Barbados</a:t>
          </a:r>
        </a:p>
      </cdr:txBody>
    </cdr:sp>
  </cdr:relSizeAnchor>
  <cdr:relSizeAnchor xmlns:cdr="http://schemas.openxmlformats.org/drawingml/2006/chartDrawing">
    <cdr:from>
      <cdr:x>0.72027</cdr:x>
      <cdr:y>0.18974</cdr:y>
    </cdr:from>
    <cdr:to>
      <cdr:x>0.77647</cdr:x>
      <cdr:y>0.2245</cdr:y>
    </cdr:to>
    <cdr:sp macro="" textlink="">
      <cdr:nvSpPr>
        <cdr:cNvPr id="15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720964" y="1705031"/>
          <a:ext cx="680465" cy="3123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EPFL</a:t>
          </a:r>
        </a:p>
      </cdr:txBody>
    </cdr:sp>
  </cdr:relSizeAnchor>
  <cdr:relSizeAnchor xmlns:cdr="http://schemas.openxmlformats.org/drawingml/2006/chartDrawing">
    <cdr:from>
      <cdr:x>0.71282</cdr:x>
      <cdr:y>0.0937</cdr:y>
    </cdr:from>
    <cdr:to>
      <cdr:x>0.77998</cdr:x>
      <cdr:y>0.13409</cdr:y>
    </cdr:to>
    <cdr:sp macro="" textlink="">
      <cdr:nvSpPr>
        <cdr:cNvPr id="1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630760" y="842019"/>
          <a:ext cx="813168" cy="3629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ea typeface="+mn-ea"/>
              <a:cs typeface="Arial"/>
            </a:rPr>
            <a:t>SKKU</a:t>
          </a:r>
        </a:p>
      </cdr:txBody>
    </cdr:sp>
  </cdr:relSizeAnchor>
  <cdr:relSizeAnchor xmlns:cdr="http://schemas.openxmlformats.org/drawingml/2006/chartDrawing">
    <cdr:from>
      <cdr:x>0.76494</cdr:x>
      <cdr:y>0.0937</cdr:y>
    </cdr:from>
    <cdr:to>
      <cdr:x>0.8321</cdr:x>
      <cdr:y>0.18341</cdr:y>
    </cdr:to>
    <cdr:sp macro="" textlink="">
      <cdr:nvSpPr>
        <cdr:cNvPr id="17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261825" y="842019"/>
          <a:ext cx="813167" cy="8061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ea typeface="+mn-ea"/>
              <a:cs typeface="Arial"/>
            </a:rPr>
            <a:t>Toronto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ea typeface="+mn-ea"/>
              <a:cs typeface="Arial"/>
            </a:rPr>
            <a:t>NBI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ea typeface="+mn-ea"/>
              <a:cs typeface="Arial"/>
            </a:rPr>
            <a:t>Erlangen</a:t>
          </a:r>
        </a:p>
      </cdr:txBody>
    </cdr:sp>
  </cdr:relSizeAnchor>
  <cdr:relSizeAnchor xmlns:cdr="http://schemas.openxmlformats.org/drawingml/2006/chartDrawing">
    <cdr:from>
      <cdr:x>0.7368</cdr:x>
      <cdr:y>0.94247</cdr:y>
    </cdr:from>
    <cdr:to>
      <cdr:x>0.79733</cdr:x>
      <cdr:y>1</cdr:y>
    </cdr:to>
    <cdr:pic>
      <cdr:nvPicPr>
        <cdr:cNvPr id="18" name="Picture 17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783022" y="6974912"/>
          <a:ext cx="639459" cy="42578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0.514</cdr:x>
      <cdr:y>0.94153</cdr:y>
    </cdr:from>
    <cdr:to>
      <cdr:x>0.58694</cdr:x>
      <cdr:y>1</cdr:y>
    </cdr:to>
    <cdr:pic>
      <cdr:nvPicPr>
        <cdr:cNvPr id="19" name="Picture 18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5429530" y="6967991"/>
          <a:ext cx="770508" cy="43270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0.07489</cdr:x>
      <cdr:y>0.94276</cdr:y>
    </cdr:from>
    <cdr:to>
      <cdr:x>0.14788</cdr:x>
      <cdr:y>1</cdr:y>
    </cdr:to>
    <cdr:pic>
      <cdr:nvPicPr>
        <cdr:cNvPr id="20" name="Picture 19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/>
        <a:stretch xmlns:a="http://schemas.openxmlformats.org/drawingml/2006/main">
          <a:fillRect/>
        </a:stretch>
      </cdr:blipFill>
      <cdr:spPr>
        <a:xfrm xmlns:a="http://schemas.openxmlformats.org/drawingml/2006/main">
          <a:off x="904023" y="8420865"/>
          <a:ext cx="881088" cy="51127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0.00208</cdr:x>
      <cdr:y>0.94287</cdr:y>
    </cdr:from>
    <cdr:to>
      <cdr:x>0.07507</cdr:x>
      <cdr:y>0.99873</cdr:y>
    </cdr:to>
    <cdr:pic>
      <cdr:nvPicPr>
        <cdr:cNvPr id="21" name="Picture 20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4"/>
        <a:stretch xmlns:a="http://schemas.openxmlformats.org/drawingml/2006/main">
          <a:fillRect/>
        </a:stretch>
      </cdr:blipFill>
      <cdr:spPr>
        <a:xfrm xmlns:a="http://schemas.openxmlformats.org/drawingml/2006/main">
          <a:off x="21968" y="6977907"/>
          <a:ext cx="771026" cy="41338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0.14827</cdr:x>
      <cdr:y>0.94276</cdr:y>
    </cdr:from>
    <cdr:to>
      <cdr:x>0.22126</cdr:x>
      <cdr:y>1</cdr:y>
    </cdr:to>
    <cdr:pic>
      <cdr:nvPicPr>
        <cdr:cNvPr id="22" name="Picture 2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5"/>
        <a:stretch xmlns:a="http://schemas.openxmlformats.org/drawingml/2006/main">
          <a:fillRect/>
        </a:stretch>
      </cdr:blipFill>
      <cdr:spPr>
        <a:xfrm xmlns:a="http://schemas.openxmlformats.org/drawingml/2006/main">
          <a:off x="1566254" y="6977062"/>
          <a:ext cx="771026" cy="42363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0.22146</cdr:x>
      <cdr:y>0.94214</cdr:y>
    </cdr:from>
    <cdr:to>
      <cdr:x>0.29474</cdr:x>
      <cdr:y>1</cdr:y>
    </cdr:to>
    <cdr:pic>
      <cdr:nvPicPr>
        <cdr:cNvPr id="23" name="Picture 2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6"/>
        <a:stretch xmlns:a="http://schemas.openxmlformats.org/drawingml/2006/main">
          <a:fillRect/>
        </a:stretch>
      </cdr:blipFill>
      <cdr:spPr>
        <a:xfrm xmlns:a="http://schemas.openxmlformats.org/drawingml/2006/main">
          <a:off x="2339305" y="6972527"/>
          <a:ext cx="774144" cy="42817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0.58715</cdr:x>
      <cdr:y>0.94214</cdr:y>
    </cdr:from>
    <cdr:to>
      <cdr:x>0.65975</cdr:x>
      <cdr:y>1</cdr:y>
    </cdr:to>
    <cdr:pic>
      <cdr:nvPicPr>
        <cdr:cNvPr id="24" name="Picture 23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7"/>
        <a:stretch xmlns:a="http://schemas.openxmlformats.org/drawingml/2006/main">
          <a:fillRect/>
        </a:stretch>
      </cdr:blipFill>
      <cdr:spPr>
        <a:xfrm xmlns:a="http://schemas.openxmlformats.org/drawingml/2006/main">
          <a:off x="6202251" y="6972526"/>
          <a:ext cx="766871" cy="42817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0.79919</cdr:x>
      <cdr:y>0.94398</cdr:y>
    </cdr:from>
    <cdr:to>
      <cdr:x>0.87272</cdr:x>
      <cdr:y>1</cdr:y>
    </cdr:to>
    <cdr:pic>
      <cdr:nvPicPr>
        <cdr:cNvPr id="25" name="Picture 24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8"/>
        <a:stretch xmlns:a="http://schemas.openxmlformats.org/drawingml/2006/main">
          <a:fillRect/>
        </a:stretch>
      </cdr:blipFill>
      <cdr:spPr>
        <a:xfrm xmlns:a="http://schemas.openxmlformats.org/drawingml/2006/main">
          <a:off x="8449972" y="6986134"/>
          <a:ext cx="779342" cy="414564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0.30695</cdr:x>
      <cdr:y>0.94051</cdr:y>
    </cdr:from>
    <cdr:to>
      <cdr:x>0.3696</cdr:x>
      <cdr:y>0.99816</cdr:y>
    </cdr:to>
    <cdr:pic>
      <cdr:nvPicPr>
        <cdr:cNvPr id="26" name="Picture 25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9"/>
        <a:stretch xmlns:a="http://schemas.openxmlformats.org/drawingml/2006/main">
          <a:fillRect/>
        </a:stretch>
      </cdr:blipFill>
      <cdr:spPr>
        <a:xfrm xmlns:a="http://schemas.openxmlformats.org/drawingml/2006/main">
          <a:off x="3266110" y="6956153"/>
          <a:ext cx="666609" cy="42640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0.38001</cdr:x>
      <cdr:y>0.94214</cdr:y>
    </cdr:from>
    <cdr:to>
      <cdr:x>0.42079</cdr:x>
      <cdr:y>1</cdr:y>
    </cdr:to>
    <cdr:pic>
      <cdr:nvPicPr>
        <cdr:cNvPr id="27" name="Picture 26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0"/>
        <a:stretch xmlns:a="http://schemas.openxmlformats.org/drawingml/2006/main">
          <a:fillRect/>
        </a:stretch>
      </cdr:blipFill>
      <cdr:spPr>
        <a:xfrm xmlns:a="http://schemas.openxmlformats.org/drawingml/2006/main">
          <a:off x="4014161" y="6972526"/>
          <a:ext cx="430739" cy="42817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0.44052</cdr:x>
      <cdr:y>0.94153</cdr:y>
    </cdr:from>
    <cdr:to>
      <cdr:x>0.5138</cdr:x>
      <cdr:y>1</cdr:y>
    </cdr:to>
    <cdr:pic>
      <cdr:nvPicPr>
        <cdr:cNvPr id="28" name="Picture 27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1"/>
        <a:stretch xmlns:a="http://schemas.openxmlformats.org/drawingml/2006/main">
          <a:fillRect/>
        </a:stretch>
      </cdr:blipFill>
      <cdr:spPr>
        <a:xfrm xmlns:a="http://schemas.openxmlformats.org/drawingml/2006/main">
          <a:off x="4653312" y="6967991"/>
          <a:ext cx="774145" cy="43270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0.66007</cdr:x>
      <cdr:y>0.94276</cdr:y>
    </cdr:from>
    <cdr:to>
      <cdr:x>0.7341</cdr:x>
      <cdr:y>1</cdr:y>
    </cdr:to>
    <cdr:pic>
      <cdr:nvPicPr>
        <cdr:cNvPr id="29" name="Picture 28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2"/>
        <a:stretch xmlns:a="http://schemas.openxmlformats.org/drawingml/2006/main">
          <a:fillRect/>
        </a:stretch>
      </cdr:blipFill>
      <cdr:spPr>
        <a:xfrm xmlns:a="http://schemas.openxmlformats.org/drawingml/2006/main">
          <a:off x="6972567" y="6977062"/>
          <a:ext cx="781936" cy="42363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0.82614</cdr:x>
      <cdr:y>0.0937</cdr:y>
    </cdr:from>
    <cdr:to>
      <cdr:x>0.88427</cdr:x>
      <cdr:y>0.16481</cdr:y>
    </cdr:to>
    <cdr:sp macro="" textlink="">
      <cdr:nvSpPr>
        <cdr:cNvPr id="3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02829" y="842019"/>
          <a:ext cx="703833" cy="6389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Yale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SDSMT</a:t>
          </a:r>
        </a:p>
      </cdr:txBody>
    </cdr:sp>
  </cdr:relSizeAnchor>
  <cdr:relSizeAnchor xmlns:cdr="http://schemas.openxmlformats.org/drawingml/2006/chartDrawing">
    <cdr:from>
      <cdr:x>0.93114</cdr:x>
      <cdr:y>0.1288</cdr:y>
    </cdr:from>
    <cdr:to>
      <cdr:x>0.97991</cdr:x>
      <cdr:y>0.17663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1240077" y="1150504"/>
          <a:ext cx="588818" cy="4271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0.87733</cdr:x>
      <cdr:y>0.09135</cdr:y>
    </cdr:from>
    <cdr:to>
      <cdr:x>0.94045</cdr:x>
      <cdr:y>0.14693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0622660" y="820852"/>
          <a:ext cx="764251" cy="4994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Drexel</a:t>
          </a:r>
        </a:p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MSU</a:t>
          </a:r>
        </a:p>
      </cdr:txBody>
    </cdr:sp>
  </cdr:relSizeAnchor>
  <cdr:relSizeAnchor xmlns:cdr="http://schemas.openxmlformats.org/drawingml/2006/chartDrawing">
    <cdr:from>
      <cdr:x>0.87375</cdr:x>
      <cdr:y>0.18974</cdr:y>
    </cdr:from>
    <cdr:to>
      <cdr:x>0.93879</cdr:x>
      <cdr:y>0.21972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0579286" y="1705031"/>
          <a:ext cx="787499" cy="2693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Bonn</a:t>
          </a:r>
        </a:p>
      </cdr:txBody>
    </cdr:sp>
  </cdr:relSizeAnchor>
  <cdr:relSizeAnchor xmlns:cdr="http://schemas.openxmlformats.org/drawingml/2006/chartDrawing">
    <cdr:from>
      <cdr:x>0.92525</cdr:x>
      <cdr:y>0.0937</cdr:y>
    </cdr:from>
    <cdr:to>
      <cdr:x>0.98837</cdr:x>
      <cdr:y>0.14928</cdr:y>
    </cdr:to>
    <cdr:sp macro="" textlink="">
      <cdr:nvSpPr>
        <cdr:cNvPr id="34" name="TextBox 1"/>
        <cdr:cNvSpPr txBox="1"/>
      </cdr:nvSpPr>
      <cdr:spPr>
        <a:xfrm xmlns:a="http://schemas.openxmlformats.org/drawingml/2006/main">
          <a:off x="11202844" y="842019"/>
          <a:ext cx="764251" cy="4994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MIT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0.3084</cdr:x>
      <cdr:y>0.28538</cdr:y>
    </cdr:from>
    <cdr:to>
      <cdr:x>0.73709</cdr:x>
      <cdr:y>0.36686</cdr:y>
    </cdr:to>
    <cdr:sp macro="" textlink="">
      <cdr:nvSpPr>
        <cdr:cNvPr id="2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2736" y="2503488"/>
          <a:ext cx="5730875" cy="7148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45 Collaborative Institutions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0.35382</cdr:x>
      <cdr:y>0.35942</cdr:y>
    </cdr:from>
    <cdr:to>
      <cdr:x>0.78251</cdr:x>
      <cdr:y>0.47073</cdr:y>
    </cdr:to>
    <cdr:sp macro="" textlink="">
      <cdr:nvSpPr>
        <cdr:cNvPr id="2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38160" y="3328299"/>
          <a:ext cx="6104245" cy="10307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12 Countries</a:t>
          </a:r>
        </a:p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45 Collaborative Institutions</a:t>
          </a:r>
        </a:p>
      </cdr:txBody>
    </cdr:sp>
  </cdr:relSizeAnchor>
  <cdr:relSizeAnchor xmlns:cdr="http://schemas.openxmlformats.org/drawingml/2006/chartDrawing">
    <cdr:from>
      <cdr:x>0.06373</cdr:x>
      <cdr:y>0.10072</cdr:y>
    </cdr:from>
    <cdr:to>
      <cdr:x>0.1718</cdr:x>
      <cdr:y>0.14857</cdr:y>
    </cdr:to>
    <cdr:sp macro="" textlink="">
      <cdr:nvSpPr>
        <cdr:cNvPr id="3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7483" y="932700"/>
          <a:ext cx="1538841" cy="4431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21 inst.</a:t>
          </a:r>
        </a:p>
      </cdr:txBody>
    </cdr:sp>
  </cdr:relSizeAnchor>
  <cdr:relSizeAnchor xmlns:cdr="http://schemas.openxmlformats.org/drawingml/2006/chartDrawing">
    <cdr:from>
      <cdr:x>0.16704</cdr:x>
      <cdr:y>0.3057</cdr:y>
    </cdr:from>
    <cdr:to>
      <cdr:x>0.2061</cdr:x>
      <cdr:y>0.35262</cdr:y>
    </cdr:to>
    <cdr:sp macro="" textlink="">
      <cdr:nvSpPr>
        <cdr:cNvPr id="4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80162" y="2817613"/>
          <a:ext cx="556581" cy="4324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9</a:t>
          </a:r>
        </a:p>
      </cdr:txBody>
    </cdr:sp>
  </cdr:relSizeAnchor>
  <cdr:relSizeAnchor xmlns:cdr="http://schemas.openxmlformats.org/drawingml/2006/chartDrawing">
    <cdr:from>
      <cdr:x>0.24328</cdr:x>
      <cdr:y>0.65906</cdr:y>
    </cdr:from>
    <cdr:to>
      <cdr:x>0.28234</cdr:x>
      <cdr:y>0.70598</cdr:y>
    </cdr:to>
    <cdr:sp macro="" textlink="">
      <cdr:nvSpPr>
        <cdr:cNvPr id="5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43136" y="6358212"/>
          <a:ext cx="520700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</a:t>
          </a:r>
        </a:p>
      </cdr:txBody>
    </cdr:sp>
  </cdr:relSizeAnchor>
  <cdr:relSizeAnchor xmlns:cdr="http://schemas.openxmlformats.org/drawingml/2006/chartDrawing">
    <cdr:from>
      <cdr:x>0.31495</cdr:x>
      <cdr:y>0.69791</cdr:y>
    </cdr:from>
    <cdr:to>
      <cdr:x>0.35401</cdr:x>
      <cdr:y>0.74483</cdr:y>
    </cdr:to>
    <cdr:sp macro="" textlink="">
      <cdr:nvSpPr>
        <cdr:cNvPr id="6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98560" y="6733081"/>
          <a:ext cx="520701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cdr:txBody>
    </cdr:sp>
  </cdr:relSizeAnchor>
  <cdr:relSizeAnchor xmlns:cdr="http://schemas.openxmlformats.org/drawingml/2006/chartDrawing">
    <cdr:from>
      <cdr:x>0.39373</cdr:x>
      <cdr:y>0.76406</cdr:y>
    </cdr:from>
    <cdr:to>
      <cdr:x>0.43279</cdr:x>
      <cdr:y>0.81098</cdr:y>
    </cdr:to>
    <cdr:sp macro="" textlink="">
      <cdr:nvSpPr>
        <cdr:cNvPr id="7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55933" y="7357695"/>
          <a:ext cx="531336" cy="4518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cdr:txBody>
    </cdr:sp>
  </cdr:relSizeAnchor>
  <cdr:relSizeAnchor xmlns:cdr="http://schemas.openxmlformats.org/drawingml/2006/chartDrawing">
    <cdr:from>
      <cdr:x>0.46722</cdr:x>
      <cdr:y>0.75204</cdr:y>
    </cdr:from>
    <cdr:to>
      <cdr:x>0.50628</cdr:x>
      <cdr:y>0.79896</cdr:y>
    </cdr:to>
    <cdr:sp macro="" textlink="">
      <cdr:nvSpPr>
        <cdr:cNvPr id="8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57605" y="6931593"/>
          <a:ext cx="556581" cy="4324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0.53969</cdr:x>
      <cdr:y>0.7796</cdr:y>
    </cdr:from>
    <cdr:to>
      <cdr:x>0.57875</cdr:x>
      <cdr:y>0.82652</cdr:y>
    </cdr:to>
    <cdr:sp macro="" textlink="">
      <cdr:nvSpPr>
        <cdr:cNvPr id="9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94550" y="7521122"/>
          <a:ext cx="520701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0.61726</cdr:x>
      <cdr:y>0.7796</cdr:y>
    </cdr:from>
    <cdr:to>
      <cdr:x>0.65632</cdr:x>
      <cdr:y>0.82652</cdr:y>
    </cdr:to>
    <cdr:sp macro="" textlink="">
      <cdr:nvSpPr>
        <cdr:cNvPr id="10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228693" y="7521122"/>
          <a:ext cx="520701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0.69382</cdr:x>
      <cdr:y>0.7796</cdr:y>
    </cdr:from>
    <cdr:to>
      <cdr:x>0.73288</cdr:x>
      <cdr:y>0.82652</cdr:y>
    </cdr:to>
    <cdr:sp macro="" textlink="">
      <cdr:nvSpPr>
        <cdr:cNvPr id="11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249228" y="7521122"/>
          <a:ext cx="520701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0.76935</cdr:x>
      <cdr:y>0.7796</cdr:y>
    </cdr:from>
    <cdr:to>
      <cdr:x>0.80841</cdr:x>
      <cdr:y>0.82652</cdr:y>
    </cdr:to>
    <cdr:sp macro="" textlink="">
      <cdr:nvSpPr>
        <cdr:cNvPr id="12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256157" y="7521122"/>
          <a:ext cx="520701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0.84386</cdr:x>
      <cdr:y>0.7796</cdr:y>
    </cdr:from>
    <cdr:to>
      <cdr:x>0.88292</cdr:x>
      <cdr:y>0.82652</cdr:y>
    </cdr:to>
    <cdr:sp macro="" textlink="">
      <cdr:nvSpPr>
        <cdr:cNvPr id="13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49478" y="7521122"/>
          <a:ext cx="520701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0.91736</cdr:x>
      <cdr:y>0.7796</cdr:y>
    </cdr:from>
    <cdr:to>
      <cdr:x>0.95642</cdr:x>
      <cdr:y>0.82652</cdr:y>
    </cdr:to>
    <cdr:sp macro="" textlink="">
      <cdr:nvSpPr>
        <cdr:cNvPr id="14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229192" y="7521122"/>
          <a:ext cx="520701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0.08101</cdr:x>
      <cdr:y>0.93493</cdr:y>
    </cdr:from>
    <cdr:to>
      <cdr:x>0.13927</cdr:x>
      <cdr:y>0.97775</cdr:y>
    </cdr:to>
    <cdr:pic>
      <cdr:nvPicPr>
        <cdr:cNvPr id="15" name="Picture 14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084567" y="9104117"/>
          <a:ext cx="779969" cy="41699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0.15719</cdr:x>
      <cdr:y>0.93493</cdr:y>
    </cdr:from>
    <cdr:to>
      <cdr:x>0.21545</cdr:x>
      <cdr:y>0.98231</cdr:y>
    </cdr:to>
    <cdr:pic>
      <cdr:nvPicPr>
        <cdr:cNvPr id="16" name="Picture 15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2104453" y="9104117"/>
          <a:ext cx="779969" cy="46142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0.23283</cdr:x>
      <cdr:y>0.93493</cdr:y>
    </cdr:from>
    <cdr:to>
      <cdr:x>0.29109</cdr:x>
      <cdr:y>0.98348</cdr:y>
    </cdr:to>
    <cdr:pic>
      <cdr:nvPicPr>
        <cdr:cNvPr id="17" name="Picture 16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/>
        <a:stretch xmlns:a="http://schemas.openxmlformats.org/drawingml/2006/main">
          <a:fillRect/>
        </a:stretch>
      </cdr:blipFill>
      <cdr:spPr>
        <a:xfrm xmlns:a="http://schemas.openxmlformats.org/drawingml/2006/main">
          <a:off x="3117033" y="9104117"/>
          <a:ext cx="779969" cy="47276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0.31095</cdr:x>
      <cdr:y>0.93493</cdr:y>
    </cdr:from>
    <cdr:to>
      <cdr:x>0.36944</cdr:x>
      <cdr:y>0.98059</cdr:y>
    </cdr:to>
    <cdr:pic>
      <cdr:nvPicPr>
        <cdr:cNvPr id="18" name="Picture 17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4"/>
        <a:stretch xmlns:a="http://schemas.openxmlformats.org/drawingml/2006/main">
          <a:fillRect/>
        </a:stretch>
      </cdr:blipFill>
      <cdr:spPr>
        <a:xfrm xmlns:a="http://schemas.openxmlformats.org/drawingml/2006/main">
          <a:off x="4162895" y="9104117"/>
          <a:ext cx="783124" cy="44465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0.46437</cdr:x>
      <cdr:y>0.93149</cdr:y>
    </cdr:from>
    <cdr:to>
      <cdr:x>0.51961</cdr:x>
      <cdr:y>0.98031</cdr:y>
    </cdr:to>
    <cdr:pic>
      <cdr:nvPicPr>
        <cdr:cNvPr id="19" name="Picture 18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5"/>
        <a:stretch xmlns:a="http://schemas.openxmlformats.org/drawingml/2006/main">
          <a:fillRect/>
        </a:stretch>
      </cdr:blipFill>
      <cdr:spPr>
        <a:xfrm xmlns:a="http://schemas.openxmlformats.org/drawingml/2006/main">
          <a:off x="6617018" y="8585523"/>
          <a:ext cx="787136" cy="44997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0.54604</cdr:x>
      <cdr:y>0.93149</cdr:y>
    </cdr:from>
    <cdr:to>
      <cdr:x>0.58025</cdr:x>
      <cdr:y>0.97811</cdr:y>
    </cdr:to>
    <cdr:pic>
      <cdr:nvPicPr>
        <cdr:cNvPr id="20" name="Picture 19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6"/>
        <a:stretch xmlns:a="http://schemas.openxmlformats.org/drawingml/2006/main">
          <a:fillRect/>
        </a:stretch>
      </cdr:blipFill>
      <cdr:spPr>
        <a:xfrm xmlns:a="http://schemas.openxmlformats.org/drawingml/2006/main">
          <a:off x="7780676" y="8585523"/>
          <a:ext cx="487472" cy="429698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0.68703</cdr:x>
      <cdr:y>0.93404</cdr:y>
    </cdr:from>
    <cdr:to>
      <cdr:x>0.74553</cdr:x>
      <cdr:y>0.98151</cdr:y>
    </cdr:to>
    <cdr:pic>
      <cdr:nvPicPr>
        <cdr:cNvPr id="21" name="Picture 20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7"/>
        <a:stretch xmlns:a="http://schemas.openxmlformats.org/drawingml/2006/main">
          <a:fillRect/>
        </a:stretch>
      </cdr:blipFill>
      <cdr:spPr>
        <a:xfrm xmlns:a="http://schemas.openxmlformats.org/drawingml/2006/main">
          <a:off x="9345647" y="8994595"/>
          <a:ext cx="795779" cy="45712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0.61183</cdr:x>
      <cdr:y>0.93038</cdr:y>
    </cdr:from>
    <cdr:to>
      <cdr:x>0.67005</cdr:x>
      <cdr:y>0.97765</cdr:y>
    </cdr:to>
    <cdr:pic>
      <cdr:nvPicPr>
        <cdr:cNvPr id="22" name="Picture 2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8"/>
        <a:stretch xmlns:a="http://schemas.openxmlformats.org/drawingml/2006/main">
          <a:fillRect/>
        </a:stretch>
      </cdr:blipFill>
      <cdr:spPr>
        <a:xfrm xmlns:a="http://schemas.openxmlformats.org/drawingml/2006/main">
          <a:off x="8718144" y="8575314"/>
          <a:ext cx="829600" cy="43568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0.76599</cdr:x>
      <cdr:y>0.93352</cdr:y>
    </cdr:from>
    <cdr:to>
      <cdr:x>0.82393</cdr:x>
      <cdr:y>0.98061</cdr:y>
    </cdr:to>
    <cdr:pic>
      <cdr:nvPicPr>
        <cdr:cNvPr id="23" name="Picture 2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9"/>
        <a:stretch xmlns:a="http://schemas.openxmlformats.org/drawingml/2006/main">
          <a:fillRect/>
        </a:stretch>
      </cdr:blipFill>
      <cdr:spPr>
        <a:xfrm xmlns:a="http://schemas.openxmlformats.org/drawingml/2006/main">
          <a:off x="10419855" y="8989558"/>
          <a:ext cx="788161" cy="45346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0.3903</cdr:x>
      <cdr:y>0.93396</cdr:y>
    </cdr:from>
    <cdr:to>
      <cdr:x>0.44938</cdr:x>
      <cdr:y>0.98105</cdr:y>
    </cdr:to>
    <cdr:pic>
      <cdr:nvPicPr>
        <cdr:cNvPr id="24" name="Picture 23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0"/>
        <a:stretch xmlns:a="http://schemas.openxmlformats.org/drawingml/2006/main">
          <a:fillRect/>
        </a:stretch>
      </cdr:blipFill>
      <cdr:spPr>
        <a:xfrm xmlns:a="http://schemas.openxmlformats.org/drawingml/2006/main">
          <a:off x="5561560" y="8608371"/>
          <a:ext cx="841855" cy="43402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0.8422</cdr:x>
      <cdr:y>0.93315</cdr:y>
    </cdr:from>
    <cdr:to>
      <cdr:x>0.89578</cdr:x>
      <cdr:y>0.98207</cdr:y>
    </cdr:to>
    <cdr:pic>
      <cdr:nvPicPr>
        <cdr:cNvPr id="25" name="Picture 24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1"/>
        <a:stretch xmlns:a="http://schemas.openxmlformats.org/drawingml/2006/main">
          <a:fillRect/>
        </a:stretch>
      </cdr:blipFill>
      <cdr:spPr>
        <a:xfrm xmlns:a="http://schemas.openxmlformats.org/drawingml/2006/main">
          <a:off x="11275173" y="9086798"/>
          <a:ext cx="717425" cy="47635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0.91457</cdr:x>
      <cdr:y>0.93493</cdr:y>
    </cdr:from>
    <cdr:to>
      <cdr:x>0.97345</cdr:x>
      <cdr:y>0.98126</cdr:y>
    </cdr:to>
    <cdr:pic>
      <cdr:nvPicPr>
        <cdr:cNvPr id="26" name="Picture 25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2"/>
        <a:stretch xmlns:a="http://schemas.openxmlformats.org/drawingml/2006/main">
          <a:fillRect/>
        </a:stretch>
      </cdr:blipFill>
      <cdr:spPr>
        <a:xfrm xmlns:a="http://schemas.openxmlformats.org/drawingml/2006/main">
          <a:off x="12244050" y="9104117"/>
          <a:ext cx="788381" cy="451126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10</xdr:row>
      <xdr:rowOff>152400</xdr:rowOff>
    </xdr:from>
    <xdr:to>
      <xdr:col>15</xdr:col>
      <xdr:colOff>276225</xdr:colOff>
      <xdr:row>39</xdr:row>
      <xdr:rowOff>104775</xdr:rowOff>
    </xdr:to>
    <xdr:graphicFrame macro="">
      <xdr:nvGraphicFramePr>
        <xdr:cNvPr id="10045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400050</xdr:colOff>
      <xdr:row>43</xdr:row>
      <xdr:rowOff>95250</xdr:rowOff>
    </xdr:from>
    <xdr:to>
      <xdr:col>17</xdr:col>
      <xdr:colOff>409575</xdr:colOff>
      <xdr:row>69</xdr:row>
      <xdr:rowOff>9525</xdr:rowOff>
    </xdr:to>
    <xdr:graphicFrame macro="">
      <xdr:nvGraphicFramePr>
        <xdr:cNvPr id="100453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73</xdr:row>
      <xdr:rowOff>0</xdr:rowOff>
    </xdr:from>
    <xdr:to>
      <xdr:col>15</xdr:col>
      <xdr:colOff>428625</xdr:colOff>
      <xdr:row>98</xdr:row>
      <xdr:rowOff>76200</xdr:rowOff>
    </xdr:to>
    <xdr:graphicFrame macro="">
      <xdr:nvGraphicFramePr>
        <xdr:cNvPr id="10045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i" refreshedDate="41400.152099652776" createdVersion="1" refreshedVersion="4" recordCount="15" upgradeOnRefresh="1">
  <cacheSource type="worksheet">
    <worksheetSource ref="A1:L16" sheet="Previous MoUs"/>
  </cacheSource>
  <cacheFields count="12">
    <cacheField name="MoU Update" numFmtId="0">
      <sharedItems containsDate="1" containsMixedTypes="1" minDate="2010-04-01T00:00:00" maxDate="2013-04-02T00:00:00" count="9">
        <s v="April 2013"/>
        <s v="MoU Update"/>
        <s v="April 2012"/>
        <s v="April 2011"/>
        <s v="April 2010"/>
        <d v="2010-04-01T00:00:00" u="1"/>
        <d v="2011-04-01T00:00:00" u="1"/>
        <d v="2012-04-01T00:00:00" u="1"/>
        <d v="2013-04-01T00:00:00" u="1"/>
      </sharedItems>
    </cacheField>
    <cacheField name="U.S. / Non U.S." numFmtId="0">
      <sharedItems count="4">
        <s v="U.S. Institutions Subtotal  "/>
        <s v="Non-U.S. Institutions Subtotal"/>
        <s v="Total U.S. &amp; Non-U.S."/>
        <s v="U.S. / Non U.S."/>
      </sharedItems>
    </cacheField>
    <cacheField name="Ph.D. scientists" numFmtId="0">
      <sharedItems containsMixedTypes="1" containsNumber="1" containsInteger="1" minValue="53" maxValue="127"/>
    </cacheField>
    <cacheField name=" Faculty" numFmtId="0">
      <sharedItems containsMixedTypes="1" containsNumber="1" containsInteger="1" minValue="32" maxValue="71"/>
    </cacheField>
    <cacheField name=" Scientists/ Post Docs" numFmtId="0">
      <sharedItems containsMixedTypes="1" containsNumber="1" containsInteger="1" minValue="21" maxValue="61"/>
    </cacheField>
    <cacheField name=" PhD. Students" numFmtId="0">
      <sharedItems containsMixedTypes="1" containsNumber="1" containsInteger="1" minValue="25" maxValue="98"/>
    </cacheField>
    <cacheField name="WBS 2.1_x000a_Program Management" numFmtId="0">
      <sharedItems containsMixedTypes="1" containsNumber="1" minValue="3.7500000000000004" maxValue="9.1000000000000014"/>
    </cacheField>
    <cacheField name="WBS 2.2_x000a_Detector Operations &amp; Maintenance" numFmtId="0">
      <sharedItems containsMixedTypes="1" containsNumber="1" minValue="3.774999999999999" maxValue="12.785"/>
    </cacheField>
    <cacheField name="WBS 2.3_x000a_Computing &amp; Data Management" numFmtId="0">
      <sharedItems containsMixedTypes="1" containsNumber="1" minValue="3.5649999999999999" maxValue="11.29"/>
    </cacheField>
    <cacheField name="WBS 2.4_x000a_Triggering &amp; Filtering" numFmtId="0">
      <sharedItems containsMixedTypes="1" containsNumber="1" minValue="3.4750000000000005" maxValue="10.350000000000001"/>
    </cacheField>
    <cacheField name="WBS 2.5_x000a_Data Quality, Reconstruction &amp; Simulation Tools" numFmtId="0">
      <sharedItems containsMixedTypes="1" containsNumber="1" minValue="7.95" maxValue="20.57"/>
    </cacheField>
    <cacheField name="Total" numFmtId="0">
      <sharedItems containsMixedTypes="1" containsNumber="1" minValue="27.024999999999999" maxValue="62.4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">
  <r>
    <x v="0"/>
    <x v="0"/>
    <n v="69"/>
    <n v="35"/>
    <n v="34"/>
    <n v="26"/>
    <n v="4.8500000000000005"/>
    <n v="7.2200000000000006"/>
    <n v="3.5649999999999999"/>
    <n v="4.6500000000000004"/>
    <n v="10.120000000000001"/>
    <n v="30.405000000000001"/>
  </r>
  <r>
    <x v="0"/>
    <x v="1"/>
    <n v="53"/>
    <n v="32"/>
    <n v="21"/>
    <n v="72"/>
    <n v="4.25"/>
    <n v="5.5649999999999995"/>
    <n v="6.5"/>
    <n v="5.3000000000000007"/>
    <n v="10.45"/>
    <n v="32.064999999999998"/>
  </r>
  <r>
    <x v="0"/>
    <x v="2"/>
    <n v="122"/>
    <n v="67"/>
    <n v="55"/>
    <n v="98"/>
    <n v="9.1000000000000014"/>
    <n v="12.785"/>
    <n v="10.065"/>
    <n v="9.9500000000000011"/>
    <n v="20.57"/>
    <n v="62.47"/>
  </r>
  <r>
    <x v="1"/>
    <x v="3"/>
    <s v="Ph.D. scientists"/>
    <s v=" Faculty"/>
    <s v=" Scientists/ Post Docs"/>
    <s v=" PhD. Students"/>
    <s v="WBS 2.1_x000a_Program Management"/>
    <s v="WBS 2.2_x000a_Detector Operations &amp; Maintenance"/>
    <s v="WBS 2.3_x000a_Computing &amp; Data Management"/>
    <s v="WBS 2.4_x000a_Triggering &amp; Filtering"/>
    <s v="WBS 2.5_x000a_Data Quality, Reconstruction &amp; Simulation Tools"/>
    <s v="Total"/>
  </r>
  <r>
    <x v="2"/>
    <x v="0"/>
    <n v="67"/>
    <n v="36"/>
    <n v="31"/>
    <n v="25"/>
    <n v="4.3400000000000007"/>
    <n v="6.6000000000000005"/>
    <n v="4.4649999999999999"/>
    <n v="5.1000000000000005"/>
    <n v="8.4499999999999993"/>
    <n v="28.954999999999998"/>
  </r>
  <r>
    <x v="2"/>
    <x v="1"/>
    <n v="59"/>
    <n v="35"/>
    <n v="24"/>
    <n v="67"/>
    <n v="3.97"/>
    <n v="4.7649999999999997"/>
    <n v="6.8250000000000002"/>
    <n v="5.2500000000000009"/>
    <n v="10.475000000000001"/>
    <n v="31.285"/>
  </r>
  <r>
    <x v="2"/>
    <x v="2"/>
    <n v="126"/>
    <n v="71"/>
    <n v="55"/>
    <n v="92"/>
    <n v="8.31"/>
    <n v="11.365"/>
    <n v="11.29"/>
    <n v="10.350000000000001"/>
    <n v="18.925000000000001"/>
    <n v="60.239999999999995"/>
  </r>
  <r>
    <x v="1"/>
    <x v="3"/>
    <s v="Ph.D. scientists"/>
    <s v=" Faculty"/>
    <s v=" Scientists /_x000a_Post Docs"/>
    <s v=" PhD. Students"/>
    <s v="WBS 2.1_x000a_Program Management"/>
    <s v="WBS 2.2_x000a_Detector Operations &amp; Maintenance"/>
    <s v="WBS 2.3_x000a_Computing &amp; Data Management"/>
    <s v="WBS 2.4_x000a_Triggering &amp; Filtering"/>
    <s v="WBS 2.5_x000a_Data Quality, Reconstruction &amp; Simulation Tools"/>
    <s v="Total"/>
  </r>
  <r>
    <x v="3"/>
    <x v="0"/>
    <n v="69"/>
    <n v="35"/>
    <n v="34"/>
    <n v="28"/>
    <n v="4.68"/>
    <n v="6.4700000000000006"/>
    <n v="4.0649999999999995"/>
    <n v="4.5750000000000002"/>
    <n v="8.1449999999999996"/>
    <n v="27.934999999999995"/>
  </r>
  <r>
    <x v="3"/>
    <x v="1"/>
    <n v="58"/>
    <n v="35"/>
    <n v="23"/>
    <n v="52"/>
    <n v="3.7500000000000004"/>
    <n v="3.774999999999999"/>
    <n v="6.8500000000000005"/>
    <n v="4.7"/>
    <n v="7.95"/>
    <n v="27.024999999999999"/>
  </r>
  <r>
    <x v="3"/>
    <x v="2"/>
    <n v="127"/>
    <n v="70"/>
    <n v="57"/>
    <n v="80"/>
    <n v="8.43"/>
    <n v="10.244999999999999"/>
    <n v="10.914999999999999"/>
    <n v="9.2750000000000004"/>
    <n v="16.094999999999999"/>
    <n v="54.959999999999994"/>
  </r>
  <r>
    <x v="1"/>
    <x v="3"/>
    <s v="Ph.D. scientists"/>
    <s v=" Faculty"/>
    <s v=" Scientists / Post Docs"/>
    <s v=" PhD. Students"/>
    <s v="WBS 2.1_x000a_Program Management"/>
    <s v="WBS 2.2_x000a_Detector Operations &amp; Maintenance"/>
    <s v="WBS 2.3_x000a_Computing &amp; Data Management"/>
    <s v="WBS 2.4_x000a_Triggering &amp; Filtering"/>
    <s v="WBS 2.5_x000a_Data Quality, Reconstruction &amp; Simulation Tools"/>
    <s v="Total"/>
  </r>
  <r>
    <x v="4"/>
    <x v="0"/>
    <n v="68"/>
    <n v="32"/>
    <n v="36"/>
    <n v="29"/>
    <n v="4.4329999999999998"/>
    <n v="7.0159500000000001"/>
    <n v="3.7149999999999999"/>
    <n v="3.4750000000000005"/>
    <n v="8.58"/>
    <n v="27.21895"/>
  </r>
  <r>
    <x v="4"/>
    <x v="1"/>
    <n v="59"/>
    <n v="34"/>
    <n v="25"/>
    <n v="64"/>
    <n v="3.7500000000000004"/>
    <n v="3.9249999999999985"/>
    <n v="7.5500000000000007"/>
    <n v="4.3"/>
    <n v="8.8000000000000007"/>
    <n v="28.324999999999999"/>
  </r>
  <r>
    <x v="4"/>
    <x v="2"/>
    <n v="127"/>
    <n v="66"/>
    <n v="61"/>
    <n v="93"/>
    <n v="8.1829999999999998"/>
    <n v="10.940949999999999"/>
    <n v="11.265000000000001"/>
    <n v="7.7750000000000004"/>
    <n v="17.380000000000003"/>
    <n v="55.5439499999999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dataPosition="0" applyNumberFormats="0" applyBorderFormats="0" applyFontFormats="0" applyPatternFormats="0" applyAlignmentFormats="0" applyWidthHeightFormats="1" dataCaption="Data" updatedVersion="4" showMemberPropertyTips="0" useAutoFormatting="1" colGrandTotals="0" itemPrintTitles="1" createdVersion="1" indent="0" compact="0" compactData="0" gridDropZones="1" chartFormat="3">
  <location ref="A3:E15" firstHeaderRow="1" firstDataRow="2" firstDataCol="2"/>
  <pivotFields count="12">
    <pivotField axis="axisRow" compact="0" outline="0" subtotalTop="0" showAll="0" includeNewItemsInFilter="1" defaultSubtotal="0">
      <items count="9">
        <item h="1" x="1"/>
        <item m="1" x="5"/>
        <item m="1" x="6"/>
        <item m="1" x="7"/>
        <item m="1" x="8"/>
        <item x="4"/>
        <item x="3"/>
        <item x="2"/>
        <item x="0"/>
      </items>
    </pivotField>
    <pivotField axis="axisRow" compact="0" outline="0" subtotalTop="0" showAll="0" includeNewItemsInFilter="1" sumSubtotal="1">
      <items count="5">
        <item x="0"/>
        <item x="1"/>
        <item h="1" x="3"/>
        <item h="1" x="2"/>
        <item t="sum"/>
      </items>
    </pivotField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2">
    <field x="0"/>
    <field x="1"/>
  </rowFields>
  <rowItems count="11">
    <i>
      <x v="5"/>
      <x/>
    </i>
    <i r="1">
      <x v="1"/>
    </i>
    <i>
      <x v="6"/>
      <x/>
    </i>
    <i r="1">
      <x v="1"/>
    </i>
    <i>
      <x v="7"/>
      <x/>
    </i>
    <i r="1">
      <x v="1"/>
    </i>
    <i>
      <x v="8"/>
      <x/>
    </i>
    <i r="1">
      <x v="1"/>
    </i>
    <i t="sum">
      <x v="1048832"/>
      <x/>
    </i>
    <i t="sum" r="1"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 Faculty" fld="3" baseField="1" baseItem="1"/>
    <dataField name="Sum of  Scientists/ Post Docs" fld="4" baseField="1" baseItem="1"/>
    <dataField name="Sum of  PhD. Students" fld="5" baseField="1" baseItem="2"/>
  </dataFields>
  <formats count="4">
    <format dxfId="3">
      <pivotArea field="1" dataOnly="0" grandRow="1" outline="0" axis="axisRow" fieldPosition="1">
        <references count="1">
          <reference field="4294967294" count="1" selected="0">
            <x v="0"/>
          </reference>
        </references>
      </pivotArea>
    </format>
    <format dxfId="2">
      <pivotArea field="1" dataOnly="0" grandRow="1" outline="0" axis="axisRow" fieldPosition="1">
        <references count="1">
          <reference field="4294967294" count="1" selected="0">
            <x v="1"/>
          </reference>
        </references>
      </pivotArea>
    </format>
    <format dxfId="1">
      <pivotArea field="1" dataOnly="0" grandRow="1" outline="0" axis="axisRow" fieldPosition="1">
        <references count="1">
          <reference field="4294967294" count="1" selected="0">
            <x v="2"/>
          </reference>
        </references>
      </pivotArea>
    </format>
    <format dxfId="0">
      <pivotArea dataOnly="0" labelOnly="1" outline="0" fieldPosition="0">
        <references count="1">
          <reference field="0" count="0"/>
        </references>
      </pivotArea>
    </format>
  </formats>
  <chartFormats count="9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pageSetUpPr fitToPage="1"/>
  </sheetPr>
  <dimension ref="A1:BS62"/>
  <sheetViews>
    <sheetView tabSelected="1" zoomScale="85" zoomScaleNormal="85" zoomScaleSheetLayoutView="100" workbookViewId="0">
      <pane xSplit="4" ySplit="2" topLeftCell="F3" activePane="bottomRight" state="frozen"/>
      <selection activeCell="S29" sqref="S29"/>
      <selection pane="topRight" activeCell="S29" sqref="S29"/>
      <selection pane="bottomLeft" activeCell="S29" sqref="S29"/>
      <selection pane="bottomRight" activeCell="D2" sqref="D2"/>
    </sheetView>
  </sheetViews>
  <sheetFormatPr defaultRowHeight="15.5" outlineLevelRow="1" outlineLevelCol="3" x14ac:dyDescent="0.35"/>
  <cols>
    <col min="1" max="1" width="5.7265625" hidden="1" customWidth="1" outlineLevel="1"/>
    <col min="2" max="2" width="9.7265625" style="256" hidden="1" customWidth="1" outlineLevel="1"/>
    <col min="3" max="3" width="11" hidden="1" customWidth="1" outlineLevel="1"/>
    <col min="4" max="4" width="62.1796875" customWidth="1" collapsed="1"/>
    <col min="5" max="5" width="16.81640625" hidden="1" customWidth="1" outlineLevel="2"/>
    <col min="6" max="6" width="5.81640625" style="3" customWidth="1" collapsed="1"/>
    <col min="7" max="7" width="5.1796875" style="3" customWidth="1"/>
    <col min="8" max="8" width="5.54296875" style="3" customWidth="1"/>
    <col min="9" max="9" width="5.1796875" style="3" customWidth="1"/>
    <col min="10" max="10" width="0.7265625" style="3" customWidth="1"/>
    <col min="11" max="12" width="10.7265625" customWidth="1"/>
    <col min="13" max="13" width="10.54296875" customWidth="1"/>
    <col min="14" max="14" width="10" customWidth="1"/>
    <col min="15" max="15" width="13.1796875" customWidth="1"/>
    <col min="16" max="16" width="9.26953125" customWidth="1"/>
    <col min="17" max="17" width="1.26953125" customWidth="1"/>
    <col min="18" max="18" width="12.7265625" hidden="1" customWidth="1" outlineLevel="1"/>
    <col min="19" max="19" width="12.54296875" hidden="1" customWidth="1" outlineLevel="1"/>
    <col min="20" max="20" width="14.1796875" style="431" hidden="1" customWidth="1" outlineLevel="1"/>
    <col min="21" max="21" width="2.1796875" hidden="1" customWidth="1" outlineLevel="1" collapsed="1"/>
    <col min="22" max="22" width="11.7265625" style="67" hidden="1" customWidth="1" outlineLevel="3"/>
    <col min="23" max="23" width="49.54296875" style="67" hidden="1" customWidth="1" outlineLevel="3" collapsed="1"/>
    <col min="24" max="24" width="17.26953125" style="67" hidden="1" customWidth="1" outlineLevel="3"/>
    <col min="25" max="28" width="5.54296875" style="178" hidden="1" customWidth="1" outlineLevel="2"/>
    <col min="29" max="29" width="0.7265625" style="178" hidden="1" customWidth="1" outlineLevel="2"/>
    <col min="30" max="30" width="6" style="67" hidden="1" customWidth="1" outlineLevel="2"/>
    <col min="31" max="31" width="7.54296875" style="67" hidden="1" customWidth="1" outlineLevel="2"/>
    <col min="32" max="32" width="7.81640625" style="67" hidden="1" customWidth="1" outlineLevel="2"/>
    <col min="33" max="33" width="7.54296875" style="67" hidden="1" customWidth="1" outlineLevel="2"/>
    <col min="34" max="34" width="7.1796875" style="67" hidden="1" customWidth="1" outlineLevel="2"/>
    <col min="35" max="35" width="7.81640625" style="67" hidden="1" customWidth="1" outlineLevel="2"/>
    <col min="36" max="36" width="0.81640625" style="67" hidden="1" customWidth="1" outlineLevel="2"/>
    <col min="37" max="37" width="1.26953125" hidden="1" customWidth="1" outlineLevel="1"/>
    <col min="38" max="38" width="11.7265625" style="67" hidden="1" customWidth="1" outlineLevel="3"/>
    <col min="39" max="39" width="50.453125" style="67" hidden="1" customWidth="1" outlineLevel="3" collapsed="1"/>
    <col min="40" max="40" width="17.7265625" style="67" hidden="1" customWidth="1" outlineLevel="3"/>
    <col min="41" max="44" width="4.81640625" style="178" hidden="1" customWidth="1" outlineLevel="2"/>
    <col min="45" max="45" width="0.7265625" style="178" hidden="1" customWidth="1" outlineLevel="2"/>
    <col min="46" max="50" width="6.7265625" style="67" hidden="1" customWidth="1" outlineLevel="2"/>
    <col min="51" max="51" width="8" style="67" hidden="1" customWidth="1" outlineLevel="2"/>
    <col min="52" max="52" width="0.81640625" style="67" hidden="1" customWidth="1" outlineLevel="2"/>
    <col min="53" max="61" width="9.1796875" hidden="1" customWidth="1" outlineLevel="1"/>
    <col min="62" max="62" width="25.81640625" hidden="1" customWidth="1" outlineLevel="1"/>
    <col min="63" max="63" width="5.7265625" style="3" hidden="1" customWidth="1" outlineLevel="1" collapsed="1"/>
    <col min="64" max="65" width="5.7265625" style="3" hidden="1" customWidth="1" outlineLevel="1"/>
    <col min="66" max="66" width="11.453125" style="3" hidden="1" customWidth="1" outlineLevel="1"/>
    <col min="67" max="67" width="10.54296875" style="3" hidden="1" customWidth="1" outlineLevel="1"/>
    <col min="68" max="68" width="14.54296875" style="3" hidden="1" customWidth="1" outlineLevel="1"/>
    <col min="69" max="69" width="13.453125" hidden="1" customWidth="1" outlineLevel="1"/>
    <col min="70" max="70" width="29" hidden="1" customWidth="1" outlineLevel="1"/>
    <col min="71" max="71" width="8.7265625" collapsed="1"/>
  </cols>
  <sheetData>
    <row r="1" spans="1:70" ht="22.5" customHeight="1" thickBot="1" x14ac:dyDescent="0.35">
      <c r="C1" s="337"/>
      <c r="D1" s="338" t="s">
        <v>314</v>
      </c>
      <c r="E1" s="339"/>
      <c r="F1" s="478" t="s">
        <v>114</v>
      </c>
      <c r="G1" s="479"/>
      <c r="H1" s="479"/>
      <c r="I1" s="480"/>
      <c r="J1" s="20"/>
      <c r="K1" s="481" t="s">
        <v>127</v>
      </c>
      <c r="L1" s="481"/>
      <c r="M1" s="481"/>
      <c r="N1" s="481"/>
      <c r="O1" s="481"/>
      <c r="P1" s="481"/>
      <c r="Q1" s="21"/>
      <c r="R1" s="36"/>
      <c r="S1" s="36"/>
      <c r="T1" s="429"/>
      <c r="V1" s="187"/>
      <c r="W1" s="188" t="s">
        <v>301</v>
      </c>
      <c r="X1" s="187"/>
      <c r="Y1" s="488" t="s">
        <v>114</v>
      </c>
      <c r="Z1" s="489"/>
      <c r="AA1" s="489"/>
      <c r="AB1" s="490"/>
      <c r="AC1" s="195"/>
      <c r="AD1" s="487" t="s">
        <v>302</v>
      </c>
      <c r="AE1" s="487"/>
      <c r="AF1" s="487"/>
      <c r="AG1" s="487"/>
      <c r="AH1" s="487"/>
      <c r="AI1" s="487"/>
      <c r="AJ1" s="197"/>
      <c r="AL1" s="68"/>
      <c r="AM1" s="69" t="s">
        <v>315</v>
      </c>
      <c r="AN1" s="68"/>
      <c r="AO1" s="482" t="s">
        <v>114</v>
      </c>
      <c r="AP1" s="483"/>
      <c r="AQ1" s="483"/>
      <c r="AR1" s="484"/>
      <c r="AS1" s="190"/>
      <c r="AT1" s="485" t="s">
        <v>303</v>
      </c>
      <c r="AU1" s="485"/>
      <c r="AV1" s="485"/>
      <c r="AW1" s="485"/>
      <c r="AX1" s="485"/>
      <c r="AY1" s="485"/>
      <c r="AZ1" s="202"/>
      <c r="BJ1" s="28"/>
      <c r="BK1" s="468"/>
      <c r="BL1" s="469"/>
      <c r="BM1" s="469"/>
      <c r="BN1" s="470"/>
      <c r="BO1" s="342"/>
      <c r="BP1"/>
      <c r="BR1" s="28"/>
    </row>
    <row r="2" spans="1:70" ht="76.5" customHeight="1" collapsed="1" thickBot="1" x14ac:dyDescent="0.4">
      <c r="A2" s="49" t="s">
        <v>176</v>
      </c>
      <c r="B2" s="49" t="s">
        <v>125</v>
      </c>
      <c r="C2" s="29" t="s">
        <v>21</v>
      </c>
      <c r="D2" s="40" t="s">
        <v>111</v>
      </c>
      <c r="E2" s="29" t="s">
        <v>34</v>
      </c>
      <c r="F2" s="33" t="s">
        <v>112</v>
      </c>
      <c r="G2" s="35" t="s">
        <v>5</v>
      </c>
      <c r="H2" s="263" t="s">
        <v>219</v>
      </c>
      <c r="I2" s="34" t="s">
        <v>265</v>
      </c>
      <c r="J2" s="22"/>
      <c r="K2" s="42" t="s">
        <v>102</v>
      </c>
      <c r="L2" s="43" t="s">
        <v>103</v>
      </c>
      <c r="M2" s="43" t="s">
        <v>104</v>
      </c>
      <c r="N2" s="43" t="s">
        <v>105</v>
      </c>
      <c r="O2" s="44" t="s">
        <v>106</v>
      </c>
      <c r="P2" s="45" t="s">
        <v>2</v>
      </c>
      <c r="Q2" s="23"/>
      <c r="R2" s="41" t="s">
        <v>165</v>
      </c>
      <c r="S2" s="41" t="s">
        <v>166</v>
      </c>
      <c r="T2" s="191" t="s">
        <v>164</v>
      </c>
      <c r="V2" s="29" t="s">
        <v>21</v>
      </c>
      <c r="W2" s="40" t="s">
        <v>111</v>
      </c>
      <c r="X2" s="29" t="s">
        <v>34</v>
      </c>
      <c r="Y2" s="33" t="s">
        <v>17</v>
      </c>
      <c r="Z2" s="35" t="s">
        <v>5</v>
      </c>
      <c r="AA2" s="1" t="s">
        <v>126</v>
      </c>
      <c r="AB2" s="34" t="s">
        <v>113</v>
      </c>
      <c r="AC2" s="196"/>
      <c r="AD2" s="42" t="s">
        <v>267</v>
      </c>
      <c r="AE2" s="43" t="s">
        <v>103</v>
      </c>
      <c r="AF2" s="43" t="s">
        <v>104</v>
      </c>
      <c r="AG2" s="43" t="s">
        <v>105</v>
      </c>
      <c r="AH2" s="44" t="s">
        <v>106</v>
      </c>
      <c r="AI2" s="45" t="s">
        <v>2</v>
      </c>
      <c r="AJ2" s="198"/>
      <c r="AL2" s="29" t="s">
        <v>21</v>
      </c>
      <c r="AM2" s="40" t="s">
        <v>111</v>
      </c>
      <c r="AN2" s="29" t="s">
        <v>34</v>
      </c>
      <c r="AO2" s="33" t="s">
        <v>17</v>
      </c>
      <c r="AP2" s="35" t="s">
        <v>5</v>
      </c>
      <c r="AQ2" s="1" t="s">
        <v>126</v>
      </c>
      <c r="AR2" s="34" t="s">
        <v>113</v>
      </c>
      <c r="AS2" s="200"/>
      <c r="AT2" s="42" t="s">
        <v>102</v>
      </c>
      <c r="AU2" s="43" t="s">
        <v>103</v>
      </c>
      <c r="AV2" s="43" t="s">
        <v>104</v>
      </c>
      <c r="AW2" s="43" t="s">
        <v>105</v>
      </c>
      <c r="AX2" s="44" t="s">
        <v>106</v>
      </c>
      <c r="AY2" s="45" t="s">
        <v>2</v>
      </c>
      <c r="AZ2" s="203"/>
      <c r="BJ2" s="29" t="s">
        <v>34</v>
      </c>
      <c r="BK2" s="33" t="s">
        <v>17</v>
      </c>
      <c r="BL2" s="35" t="s">
        <v>5</v>
      </c>
      <c r="BM2" s="263" t="s">
        <v>219</v>
      </c>
      <c r="BN2" s="418" t="s">
        <v>242</v>
      </c>
      <c r="BO2" s="418" t="s">
        <v>243</v>
      </c>
      <c r="BP2" s="419" t="s">
        <v>253</v>
      </c>
      <c r="BQ2" s="420" t="s">
        <v>241</v>
      </c>
      <c r="BR2" s="407" t="s">
        <v>164</v>
      </c>
    </row>
    <row r="3" spans="1:70" ht="18.75" customHeight="1" outlineLevel="1" thickTop="1" thickBot="1" x14ac:dyDescent="0.4">
      <c r="A3" s="183"/>
      <c r="B3" s="257"/>
      <c r="C3" s="47" t="s">
        <v>22</v>
      </c>
      <c r="D3" s="53" t="s">
        <v>128</v>
      </c>
      <c r="E3" s="54" t="s">
        <v>35</v>
      </c>
      <c r="F3" s="184">
        <f t="shared" ref="F3:F22" si="0">G3+H3</f>
        <v>3</v>
      </c>
      <c r="G3" s="209">
        <v>2</v>
      </c>
      <c r="H3" s="2">
        <v>1</v>
      </c>
      <c r="I3" s="210">
        <v>1</v>
      </c>
      <c r="J3" s="55"/>
      <c r="K3" s="207"/>
      <c r="L3" s="208">
        <v>0.45</v>
      </c>
      <c r="M3" s="208">
        <v>0.25</v>
      </c>
      <c r="N3" s="208">
        <v>0.35</v>
      </c>
      <c r="O3" s="185">
        <v>0.2</v>
      </c>
      <c r="P3" s="220">
        <f t="shared" ref="P3:P17" si="1">SUM(K3:O3)</f>
        <v>1.2499999999999998</v>
      </c>
      <c r="Q3" s="56"/>
      <c r="R3" s="26" t="s">
        <v>317</v>
      </c>
      <c r="S3" s="26" t="s">
        <v>317</v>
      </c>
      <c r="T3" s="425"/>
      <c r="V3" s="47" t="s">
        <v>22</v>
      </c>
      <c r="W3" s="249" t="s">
        <v>182</v>
      </c>
      <c r="X3" s="54" t="s">
        <v>35</v>
      </c>
      <c r="Y3" s="459">
        <f t="shared" ref="Y3:Y11" si="2">Z3+AA3</f>
        <v>3</v>
      </c>
      <c r="Z3" s="209">
        <v>2</v>
      </c>
      <c r="AA3" s="2">
        <v>1</v>
      </c>
      <c r="AB3" s="210">
        <v>1</v>
      </c>
      <c r="AC3" s="251"/>
      <c r="AD3" s="207"/>
      <c r="AE3" s="208">
        <v>0.45</v>
      </c>
      <c r="AF3" s="208">
        <v>0.25</v>
      </c>
      <c r="AG3" s="208">
        <v>0.35</v>
      </c>
      <c r="AH3" s="185">
        <v>0.2</v>
      </c>
      <c r="AI3" s="220">
        <f t="shared" ref="AI3:AI12" si="3">SUM(AD3:AH3)</f>
        <v>1.2499999999999998</v>
      </c>
      <c r="AJ3" s="199"/>
      <c r="AL3" s="47" t="s">
        <v>22</v>
      </c>
      <c r="AM3" s="53" t="s">
        <v>128</v>
      </c>
      <c r="AN3" s="54" t="s">
        <v>35</v>
      </c>
      <c r="AO3" s="184">
        <f t="shared" ref="AO3:AO51" si="4">F3-Y3</f>
        <v>0</v>
      </c>
      <c r="AP3" s="209">
        <f t="shared" ref="AP3:AP51" si="5">G3-Z3</f>
        <v>0</v>
      </c>
      <c r="AQ3" s="2">
        <f t="shared" ref="AQ3:AQ51" si="6">H3-AA3</f>
        <v>0</v>
      </c>
      <c r="AR3" s="210">
        <f t="shared" ref="AR3:AR51" si="7">I3-AB3</f>
        <v>0</v>
      </c>
      <c r="AS3" s="241"/>
      <c r="AT3" s="207">
        <f t="shared" ref="AT3:AT42" si="8">K3-AD3</f>
        <v>0</v>
      </c>
      <c r="AU3" s="208">
        <f t="shared" ref="AU3:AU42" si="9">L3-AE3</f>
        <v>0</v>
      </c>
      <c r="AV3" s="208">
        <f t="shared" ref="AV3:AV42" si="10">M3-AF3</f>
        <v>0</v>
      </c>
      <c r="AW3" s="208">
        <f t="shared" ref="AW3:AW42" si="11">N3-AG3</f>
        <v>0</v>
      </c>
      <c r="AX3" s="185">
        <f t="shared" ref="AX3:AX42" si="12">O3-AH3</f>
        <v>0</v>
      </c>
      <c r="AY3" s="220">
        <f t="shared" ref="AY3:AY42" si="13">P3-AI3</f>
        <v>0</v>
      </c>
      <c r="AZ3" s="204"/>
      <c r="BJ3" s="349" t="s">
        <v>35</v>
      </c>
      <c r="BK3" s="367">
        <f t="shared" ref="BK3:BK14" si="14">BL3+BM3</f>
        <v>2</v>
      </c>
      <c r="BL3" s="368">
        <v>1</v>
      </c>
      <c r="BM3" s="369">
        <v>1</v>
      </c>
      <c r="BN3" s="370">
        <v>2</v>
      </c>
      <c r="BO3" s="370">
        <v>3</v>
      </c>
      <c r="BP3" s="371">
        <f t="shared" ref="BP3:BP51" si="15">I3-BN3</f>
        <v>-1</v>
      </c>
      <c r="BQ3" s="39"/>
      <c r="BR3" s="411" t="s">
        <v>245</v>
      </c>
    </row>
    <row r="4" spans="1:70" ht="18.75" customHeight="1" outlineLevel="1" thickTop="1" thickBot="1" x14ac:dyDescent="0.4">
      <c r="A4" s="183"/>
      <c r="B4" s="257"/>
      <c r="C4" s="47" t="s">
        <v>22</v>
      </c>
      <c r="D4" s="53" t="s">
        <v>129</v>
      </c>
      <c r="E4" s="54" t="s">
        <v>36</v>
      </c>
      <c r="F4" s="184">
        <f t="shared" si="0"/>
        <v>1</v>
      </c>
      <c r="G4" s="209">
        <v>1</v>
      </c>
      <c r="H4" s="2">
        <v>0</v>
      </c>
      <c r="I4" s="210">
        <v>0</v>
      </c>
      <c r="J4" s="55"/>
      <c r="K4" s="207"/>
      <c r="L4" s="208">
        <v>0.02</v>
      </c>
      <c r="M4" s="208"/>
      <c r="N4" s="208">
        <v>0.2</v>
      </c>
      <c r="O4" s="185">
        <v>0.2</v>
      </c>
      <c r="P4" s="220">
        <f t="shared" si="1"/>
        <v>0.42000000000000004</v>
      </c>
      <c r="Q4" s="56"/>
      <c r="R4" s="26"/>
      <c r="S4" s="26"/>
      <c r="T4" s="425"/>
      <c r="V4" s="47" t="s">
        <v>22</v>
      </c>
      <c r="W4" s="249" t="s">
        <v>183</v>
      </c>
      <c r="X4" s="54" t="s">
        <v>36</v>
      </c>
      <c r="Y4" s="184">
        <f t="shared" si="2"/>
        <v>1</v>
      </c>
      <c r="Z4" s="209">
        <v>1</v>
      </c>
      <c r="AA4" s="2">
        <v>0</v>
      </c>
      <c r="AB4" s="210">
        <v>0</v>
      </c>
      <c r="AC4" s="251"/>
      <c r="AD4" s="207"/>
      <c r="AE4" s="208">
        <v>0.02</v>
      </c>
      <c r="AF4" s="208"/>
      <c r="AG4" s="208">
        <v>0.2</v>
      </c>
      <c r="AH4" s="185">
        <v>0.2</v>
      </c>
      <c r="AI4" s="220">
        <f t="shared" si="3"/>
        <v>0.42000000000000004</v>
      </c>
      <c r="AJ4" s="199"/>
      <c r="AL4" s="47" t="s">
        <v>22</v>
      </c>
      <c r="AM4" s="53" t="s">
        <v>129</v>
      </c>
      <c r="AN4" s="54" t="s">
        <v>36</v>
      </c>
      <c r="AO4" s="184">
        <f t="shared" si="4"/>
        <v>0</v>
      </c>
      <c r="AP4" s="209">
        <f t="shared" si="5"/>
        <v>0</v>
      </c>
      <c r="AQ4" s="2">
        <f t="shared" si="6"/>
        <v>0</v>
      </c>
      <c r="AR4" s="210">
        <f t="shared" si="7"/>
        <v>0</v>
      </c>
      <c r="AS4" s="241"/>
      <c r="AT4" s="207">
        <f t="shared" si="8"/>
        <v>0</v>
      </c>
      <c r="AU4" s="208">
        <f t="shared" si="9"/>
        <v>0</v>
      </c>
      <c r="AV4" s="208">
        <f t="shared" si="10"/>
        <v>0</v>
      </c>
      <c r="AW4" s="208">
        <f t="shared" si="11"/>
        <v>0</v>
      </c>
      <c r="AX4" s="185">
        <f t="shared" si="12"/>
        <v>0</v>
      </c>
      <c r="AY4" s="220">
        <f t="shared" si="13"/>
        <v>0</v>
      </c>
      <c r="AZ4" s="204"/>
      <c r="BJ4" s="355" t="s">
        <v>36</v>
      </c>
      <c r="BK4" s="372">
        <f t="shared" si="14"/>
        <v>1</v>
      </c>
      <c r="BL4" s="373">
        <v>1</v>
      </c>
      <c r="BM4" s="374">
        <v>0</v>
      </c>
      <c r="BN4" s="375">
        <v>0</v>
      </c>
      <c r="BO4" s="375">
        <v>0</v>
      </c>
      <c r="BP4" s="376">
        <f t="shared" si="15"/>
        <v>0</v>
      </c>
      <c r="BQ4" s="39"/>
      <c r="BR4" s="409"/>
    </row>
    <row r="5" spans="1:70" ht="18.75" customHeight="1" outlineLevel="1" thickTop="1" thickBot="1" x14ac:dyDescent="0.4">
      <c r="A5" s="183"/>
      <c r="B5" s="257"/>
      <c r="C5" s="47" t="s">
        <v>22</v>
      </c>
      <c r="D5" s="53" t="s">
        <v>130</v>
      </c>
      <c r="E5" s="54" t="s">
        <v>37</v>
      </c>
      <c r="F5" s="184">
        <f t="shared" ref="F5" si="16">G5+H5</f>
        <v>1</v>
      </c>
      <c r="G5" s="209">
        <v>1</v>
      </c>
      <c r="H5" s="2">
        <v>0</v>
      </c>
      <c r="I5" s="210">
        <v>0</v>
      </c>
      <c r="J5" s="55"/>
      <c r="K5" s="207"/>
      <c r="L5" s="208">
        <v>1.4999999999999999E-2</v>
      </c>
      <c r="M5" s="208"/>
      <c r="N5" s="208"/>
      <c r="O5" s="185"/>
      <c r="P5" s="220">
        <f t="shared" ref="P5" si="17">SUM(K5:O5)</f>
        <v>1.4999999999999999E-2</v>
      </c>
      <c r="Q5" s="56"/>
      <c r="R5" s="26" t="s">
        <v>316</v>
      </c>
      <c r="S5" s="26" t="s">
        <v>316</v>
      </c>
      <c r="T5" s="425"/>
      <c r="V5" s="47" t="s">
        <v>22</v>
      </c>
      <c r="W5" s="249" t="s">
        <v>130</v>
      </c>
      <c r="X5" s="54" t="s">
        <v>37</v>
      </c>
      <c r="Y5" s="184">
        <f t="shared" ref="Y5" si="18">Z5+AA5</f>
        <v>1</v>
      </c>
      <c r="Z5" s="209">
        <v>1</v>
      </c>
      <c r="AA5" s="2">
        <v>0</v>
      </c>
      <c r="AB5" s="210">
        <v>0</v>
      </c>
      <c r="AC5" s="251"/>
      <c r="AD5" s="207"/>
      <c r="AE5" s="208">
        <v>1.4999999999999999E-2</v>
      </c>
      <c r="AF5" s="208"/>
      <c r="AG5" s="208"/>
      <c r="AH5" s="185"/>
      <c r="AI5" s="220">
        <f t="shared" ref="AI5" si="19">SUM(AD5:AH5)</f>
        <v>1.4999999999999999E-2</v>
      </c>
      <c r="AJ5" s="199"/>
      <c r="AL5" s="47" t="s">
        <v>22</v>
      </c>
      <c r="AM5" s="53" t="s">
        <v>130</v>
      </c>
      <c r="AN5" s="54" t="s">
        <v>37</v>
      </c>
      <c r="AO5" s="184">
        <f t="shared" ref="AO5" si="20">F5-Y5</f>
        <v>0</v>
      </c>
      <c r="AP5" s="209">
        <f t="shared" ref="AP5" si="21">G5-Z5</f>
        <v>0</v>
      </c>
      <c r="AQ5" s="2">
        <f t="shared" ref="AQ5" si="22">H5-AA5</f>
        <v>0</v>
      </c>
      <c r="AR5" s="210">
        <f t="shared" ref="AR5" si="23">I5-AB5</f>
        <v>0</v>
      </c>
      <c r="AS5" s="241"/>
      <c r="AT5" s="207">
        <f t="shared" ref="AT5" si="24">K5-AD5</f>
        <v>0</v>
      </c>
      <c r="AU5" s="208">
        <f t="shared" ref="AU5" si="25">L5-AE5</f>
        <v>0</v>
      </c>
      <c r="AV5" s="208">
        <f t="shared" ref="AV5" si="26">M5-AF5</f>
        <v>0</v>
      </c>
      <c r="AW5" s="208">
        <f t="shared" ref="AW5" si="27">N5-AG5</f>
        <v>0</v>
      </c>
      <c r="AX5" s="185">
        <f t="shared" ref="AX5" si="28">O5-AH5</f>
        <v>0</v>
      </c>
      <c r="AY5" s="220">
        <f t="shared" ref="AY5" si="29">P5-AI5</f>
        <v>0</v>
      </c>
      <c r="AZ5" s="204"/>
      <c r="BJ5" s="355" t="s">
        <v>37</v>
      </c>
      <c r="BK5" s="372">
        <f t="shared" ref="BK5" si="30">BL5+BM5</f>
        <v>1</v>
      </c>
      <c r="BL5" s="373">
        <v>1</v>
      </c>
      <c r="BM5" s="374">
        <v>0</v>
      </c>
      <c r="BN5" s="375">
        <v>0</v>
      </c>
      <c r="BO5" s="375">
        <v>0</v>
      </c>
      <c r="BP5" s="376">
        <f t="shared" ref="BP5" si="31">I5-BN5</f>
        <v>0</v>
      </c>
      <c r="BQ5" s="39"/>
      <c r="BR5" s="409"/>
    </row>
    <row r="6" spans="1:70" ht="18.75" customHeight="1" outlineLevel="1" thickTop="1" thickBot="1" x14ac:dyDescent="0.4">
      <c r="A6" s="183"/>
      <c r="B6" s="257"/>
      <c r="C6" s="47" t="s">
        <v>22</v>
      </c>
      <c r="D6" s="440" t="s">
        <v>312</v>
      </c>
      <c r="E6" s="441" t="s">
        <v>304</v>
      </c>
      <c r="F6" s="184">
        <f t="shared" si="0"/>
        <v>1</v>
      </c>
      <c r="G6" s="209">
        <v>1</v>
      </c>
      <c r="H6" s="2">
        <v>0</v>
      </c>
      <c r="I6" s="210">
        <v>0</v>
      </c>
      <c r="J6" s="55"/>
      <c r="K6" s="207">
        <v>0.05</v>
      </c>
      <c r="L6" s="208"/>
      <c r="M6" s="208"/>
      <c r="N6" s="208">
        <v>0.3</v>
      </c>
      <c r="O6" s="185"/>
      <c r="P6" s="220">
        <f t="shared" si="1"/>
        <v>0.35</v>
      </c>
      <c r="Q6" s="56"/>
      <c r="R6" s="26"/>
      <c r="S6" s="26"/>
      <c r="T6" s="427"/>
      <c r="V6" s="47" t="s">
        <v>22</v>
      </c>
      <c r="W6" s="189" t="s">
        <v>305</v>
      </c>
      <c r="X6" s="26" t="s">
        <v>304</v>
      </c>
      <c r="Y6" s="184">
        <f t="shared" si="2"/>
        <v>1</v>
      </c>
      <c r="Z6" s="209">
        <v>1</v>
      </c>
      <c r="AA6" s="2">
        <v>0</v>
      </c>
      <c r="AB6" s="210">
        <v>0</v>
      </c>
      <c r="AC6" s="251"/>
      <c r="AD6" s="207">
        <v>0.05</v>
      </c>
      <c r="AE6" s="208"/>
      <c r="AF6" s="208"/>
      <c r="AG6" s="208">
        <v>0.3</v>
      </c>
      <c r="AH6" s="185"/>
      <c r="AI6" s="220">
        <f t="shared" si="3"/>
        <v>0.35</v>
      </c>
      <c r="AJ6" s="199"/>
      <c r="AL6" s="47" t="s">
        <v>22</v>
      </c>
      <c r="AM6" s="189" t="s">
        <v>305</v>
      </c>
      <c r="AN6" s="26" t="s">
        <v>304</v>
      </c>
      <c r="AO6" s="184">
        <f t="shared" si="4"/>
        <v>0</v>
      </c>
      <c r="AP6" s="209">
        <f t="shared" si="5"/>
        <v>0</v>
      </c>
      <c r="AQ6" s="2">
        <f t="shared" si="6"/>
        <v>0</v>
      </c>
      <c r="AR6" s="210">
        <f t="shared" si="7"/>
        <v>0</v>
      </c>
      <c r="AS6" s="241"/>
      <c r="AT6" s="207">
        <f t="shared" si="8"/>
        <v>0</v>
      </c>
      <c r="AU6" s="208">
        <f t="shared" si="9"/>
        <v>0</v>
      </c>
      <c r="AV6" s="208">
        <f t="shared" si="10"/>
        <v>0</v>
      </c>
      <c r="AW6" s="208">
        <f t="shared" si="11"/>
        <v>0</v>
      </c>
      <c r="AX6" s="185">
        <f t="shared" si="12"/>
        <v>0</v>
      </c>
      <c r="AY6" s="220">
        <f t="shared" si="13"/>
        <v>0</v>
      </c>
      <c r="AZ6" s="204"/>
      <c r="BJ6" s="355" t="s">
        <v>37</v>
      </c>
      <c r="BK6" s="372">
        <f t="shared" si="14"/>
        <v>1</v>
      </c>
      <c r="BL6" s="373">
        <v>1</v>
      </c>
      <c r="BM6" s="374">
        <v>0</v>
      </c>
      <c r="BN6" s="375">
        <v>0</v>
      </c>
      <c r="BO6" s="375">
        <v>0</v>
      </c>
      <c r="BP6" s="376">
        <f t="shared" si="15"/>
        <v>0</v>
      </c>
      <c r="BQ6" s="39"/>
      <c r="BR6" s="409"/>
    </row>
    <row r="7" spans="1:70" ht="18.75" customHeight="1" outlineLevel="1" thickTop="1" thickBot="1" x14ac:dyDescent="0.4">
      <c r="A7" s="183"/>
      <c r="C7" s="47" t="s">
        <v>22</v>
      </c>
      <c r="D7" s="53" t="s">
        <v>131</v>
      </c>
      <c r="E7" s="54" t="s">
        <v>38</v>
      </c>
      <c r="F7" s="184">
        <f t="shared" si="0"/>
        <v>1</v>
      </c>
      <c r="G7" s="209">
        <v>1</v>
      </c>
      <c r="H7" s="2">
        <v>0</v>
      </c>
      <c r="I7" s="210">
        <v>1</v>
      </c>
      <c r="J7" s="55"/>
      <c r="K7" s="207"/>
      <c r="L7" s="208">
        <v>0.23</v>
      </c>
      <c r="M7" s="208"/>
      <c r="N7" s="208">
        <v>0.25</v>
      </c>
      <c r="O7" s="185"/>
      <c r="P7" s="220">
        <f t="shared" si="1"/>
        <v>0.48</v>
      </c>
      <c r="Q7" s="56"/>
      <c r="R7" s="26"/>
      <c r="S7" s="26"/>
      <c r="T7" s="425"/>
      <c r="V7" s="47" t="s">
        <v>22</v>
      </c>
      <c r="W7" s="249" t="s">
        <v>184</v>
      </c>
      <c r="X7" s="54" t="s">
        <v>38</v>
      </c>
      <c r="Y7" s="184">
        <f t="shared" si="2"/>
        <v>1</v>
      </c>
      <c r="Z7" s="209">
        <v>1</v>
      </c>
      <c r="AA7" s="2">
        <v>0</v>
      </c>
      <c r="AB7" s="210">
        <v>1</v>
      </c>
      <c r="AC7" s="251"/>
      <c r="AD7" s="207"/>
      <c r="AE7" s="208">
        <v>0.23</v>
      </c>
      <c r="AF7" s="208"/>
      <c r="AG7" s="208">
        <v>0.25</v>
      </c>
      <c r="AH7" s="185"/>
      <c r="AI7" s="220">
        <f t="shared" si="3"/>
        <v>0.48</v>
      </c>
      <c r="AJ7" s="199"/>
      <c r="AL7" s="47" t="s">
        <v>22</v>
      </c>
      <c r="AM7" s="53" t="s">
        <v>131</v>
      </c>
      <c r="AN7" s="54" t="s">
        <v>38</v>
      </c>
      <c r="AO7" s="184">
        <f t="shared" si="4"/>
        <v>0</v>
      </c>
      <c r="AP7" s="209">
        <f t="shared" si="5"/>
        <v>0</v>
      </c>
      <c r="AQ7" s="2">
        <f t="shared" si="6"/>
        <v>0</v>
      </c>
      <c r="AR7" s="210">
        <f t="shared" si="7"/>
        <v>0</v>
      </c>
      <c r="AS7" s="241"/>
      <c r="AT7" s="207">
        <f t="shared" si="8"/>
        <v>0</v>
      </c>
      <c r="AU7" s="208">
        <f t="shared" si="9"/>
        <v>0</v>
      </c>
      <c r="AV7" s="208">
        <f t="shared" si="10"/>
        <v>0</v>
      </c>
      <c r="AW7" s="208">
        <f t="shared" si="11"/>
        <v>0</v>
      </c>
      <c r="AX7" s="185">
        <f t="shared" si="12"/>
        <v>0</v>
      </c>
      <c r="AY7" s="220">
        <f t="shared" si="13"/>
        <v>0</v>
      </c>
      <c r="AZ7" s="204"/>
      <c r="BJ7" s="355" t="s">
        <v>38</v>
      </c>
      <c r="BK7" s="372">
        <f t="shared" si="14"/>
        <v>2</v>
      </c>
      <c r="BL7" s="373">
        <v>1</v>
      </c>
      <c r="BM7" s="374">
        <v>1</v>
      </c>
      <c r="BN7" s="375">
        <v>1</v>
      </c>
      <c r="BO7" s="375">
        <v>1</v>
      </c>
      <c r="BP7" s="376">
        <f t="shared" si="15"/>
        <v>0</v>
      </c>
      <c r="BQ7" s="39"/>
      <c r="BR7" s="409"/>
    </row>
    <row r="8" spans="1:70" ht="18.75" customHeight="1" outlineLevel="1" thickTop="1" thickBot="1" x14ac:dyDescent="0.4">
      <c r="A8" s="183"/>
      <c r="B8" s="257"/>
      <c r="C8" s="47" t="s">
        <v>22</v>
      </c>
      <c r="D8" s="53" t="s">
        <v>132</v>
      </c>
      <c r="E8" s="54" t="s">
        <v>39</v>
      </c>
      <c r="F8" s="184">
        <f t="shared" ref="F8:F9" si="32">G8+H8</f>
        <v>5</v>
      </c>
      <c r="G8" s="209">
        <v>3</v>
      </c>
      <c r="H8" s="2">
        <v>2</v>
      </c>
      <c r="I8" s="210">
        <v>3</v>
      </c>
      <c r="J8" s="55"/>
      <c r="K8" s="207">
        <v>0.13</v>
      </c>
      <c r="L8" s="208">
        <v>0.24</v>
      </c>
      <c r="M8" s="208">
        <v>0.53</v>
      </c>
      <c r="N8" s="443"/>
      <c r="O8" s="185">
        <v>0.15</v>
      </c>
      <c r="P8" s="220">
        <f t="shared" ref="P8:P9" si="33">SUM(K8:O8)</f>
        <v>1.05</v>
      </c>
      <c r="Q8" s="56"/>
      <c r="R8" s="26" t="s">
        <v>317</v>
      </c>
      <c r="S8" s="26" t="s">
        <v>317</v>
      </c>
      <c r="T8" s="425"/>
      <c r="V8" s="47" t="s">
        <v>22</v>
      </c>
      <c r="W8" s="249" t="s">
        <v>132</v>
      </c>
      <c r="X8" s="54" t="s">
        <v>39</v>
      </c>
      <c r="Y8" s="184">
        <f t="shared" ref="Y8:Y9" si="34">Z8+AA8</f>
        <v>6</v>
      </c>
      <c r="Z8" s="209">
        <v>4</v>
      </c>
      <c r="AA8" s="2">
        <v>2</v>
      </c>
      <c r="AB8" s="210">
        <v>3</v>
      </c>
      <c r="AC8" s="251"/>
      <c r="AD8" s="207">
        <v>0.15</v>
      </c>
      <c r="AE8" s="208">
        <v>0.24</v>
      </c>
      <c r="AF8" s="208">
        <v>0.2</v>
      </c>
      <c r="AG8" s="443">
        <v>0.25</v>
      </c>
      <c r="AH8" s="185">
        <v>0.95</v>
      </c>
      <c r="AI8" s="220">
        <f t="shared" ref="AI8:AI9" si="35">SUM(AD8:AH8)</f>
        <v>1.79</v>
      </c>
      <c r="AJ8" s="199"/>
      <c r="AL8" s="47" t="s">
        <v>22</v>
      </c>
      <c r="AM8" s="53" t="s">
        <v>132</v>
      </c>
      <c r="AN8" s="54" t="s">
        <v>39</v>
      </c>
      <c r="AO8" s="184">
        <f t="shared" ref="AO8:AO9" si="36">F8-Y8</f>
        <v>-1</v>
      </c>
      <c r="AP8" s="209">
        <f t="shared" ref="AP8:AP9" si="37">G8-Z8</f>
        <v>-1</v>
      </c>
      <c r="AQ8" s="2">
        <f t="shared" ref="AQ8:AQ9" si="38">H8-AA8</f>
        <v>0</v>
      </c>
      <c r="AR8" s="210">
        <f t="shared" ref="AR8:AR9" si="39">I8-AB8</f>
        <v>0</v>
      </c>
      <c r="AS8" s="241"/>
      <c r="AT8" s="207">
        <f t="shared" ref="AT8:AT9" si="40">K8-AD8</f>
        <v>-1.999999999999999E-2</v>
      </c>
      <c r="AU8" s="208">
        <f t="shared" ref="AU8:AU9" si="41">L8-AE8</f>
        <v>0</v>
      </c>
      <c r="AV8" s="208">
        <f t="shared" ref="AV8:AV9" si="42">M8-AF8</f>
        <v>0.33</v>
      </c>
      <c r="AW8" s="208">
        <f t="shared" ref="AW8:AW9" si="43">N8-AG8</f>
        <v>-0.25</v>
      </c>
      <c r="AX8" s="185">
        <f t="shared" ref="AX8:AX9" si="44">O8-AH8</f>
        <v>-0.79999999999999993</v>
      </c>
      <c r="AY8" s="220">
        <f t="shared" ref="AY8:AY9" si="45">P8-AI8</f>
        <v>-0.74</v>
      </c>
      <c r="AZ8" s="204"/>
      <c r="BJ8" s="355" t="s">
        <v>39</v>
      </c>
      <c r="BK8" s="372">
        <f t="shared" ref="BK8:BK9" si="46">BL8+BM8</f>
        <v>7</v>
      </c>
      <c r="BL8" s="373">
        <v>3</v>
      </c>
      <c r="BM8" s="374">
        <v>4</v>
      </c>
      <c r="BN8" s="375">
        <v>1</v>
      </c>
      <c r="BO8" s="375">
        <v>2</v>
      </c>
      <c r="BP8" s="376">
        <f t="shared" ref="BP8:BP9" si="47">I8-BN8</f>
        <v>2</v>
      </c>
      <c r="BQ8" s="39"/>
      <c r="BR8" s="409" t="s">
        <v>259</v>
      </c>
    </row>
    <row r="9" spans="1:70" ht="18.75" customHeight="1" outlineLevel="1" thickTop="1" thickBot="1" x14ac:dyDescent="0.4">
      <c r="A9" s="183"/>
      <c r="B9" s="257"/>
      <c r="C9" s="47" t="s">
        <v>22</v>
      </c>
      <c r="D9" s="467" t="s">
        <v>318</v>
      </c>
      <c r="E9" s="466" t="s">
        <v>319</v>
      </c>
      <c r="F9" s="184">
        <f t="shared" si="32"/>
        <v>1</v>
      </c>
      <c r="G9" s="209">
        <v>1</v>
      </c>
      <c r="H9" s="2">
        <v>0</v>
      </c>
      <c r="I9" s="210">
        <v>2</v>
      </c>
      <c r="J9" s="55"/>
      <c r="K9" s="207">
        <v>0.1</v>
      </c>
      <c r="L9" s="208">
        <v>0.1</v>
      </c>
      <c r="M9" s="208"/>
      <c r="N9" s="443"/>
      <c r="O9" s="185">
        <v>1.1000000000000001</v>
      </c>
      <c r="P9" s="220">
        <f t="shared" si="33"/>
        <v>1.3</v>
      </c>
      <c r="Q9" s="56"/>
      <c r="R9" s="441"/>
      <c r="S9" s="26"/>
      <c r="T9" s="425"/>
      <c r="V9" s="47" t="s">
        <v>22</v>
      </c>
      <c r="W9" s="467" t="s">
        <v>318</v>
      </c>
      <c r="X9" s="466" t="s">
        <v>319</v>
      </c>
      <c r="Y9" s="184">
        <f t="shared" si="34"/>
        <v>0</v>
      </c>
      <c r="Z9" s="209"/>
      <c r="AA9" s="2"/>
      <c r="AB9" s="210"/>
      <c r="AC9" s="251"/>
      <c r="AD9" s="207"/>
      <c r="AE9" s="208"/>
      <c r="AF9" s="208"/>
      <c r="AG9" s="443"/>
      <c r="AH9" s="185"/>
      <c r="AI9" s="220">
        <f t="shared" si="35"/>
        <v>0</v>
      </c>
      <c r="AJ9" s="199"/>
      <c r="AL9" s="47" t="s">
        <v>22</v>
      </c>
      <c r="AM9" s="467" t="s">
        <v>318</v>
      </c>
      <c r="AN9" s="466" t="s">
        <v>319</v>
      </c>
      <c r="AO9" s="184">
        <f t="shared" si="36"/>
        <v>1</v>
      </c>
      <c r="AP9" s="209">
        <f t="shared" si="37"/>
        <v>1</v>
      </c>
      <c r="AQ9" s="2">
        <f t="shared" si="38"/>
        <v>0</v>
      </c>
      <c r="AR9" s="210">
        <f t="shared" si="39"/>
        <v>2</v>
      </c>
      <c r="AS9" s="241"/>
      <c r="AT9" s="207">
        <f t="shared" si="40"/>
        <v>0.1</v>
      </c>
      <c r="AU9" s="208">
        <f t="shared" si="41"/>
        <v>0.1</v>
      </c>
      <c r="AV9" s="208">
        <f t="shared" si="42"/>
        <v>0</v>
      </c>
      <c r="AW9" s="208">
        <f t="shared" si="43"/>
        <v>0</v>
      </c>
      <c r="AX9" s="185">
        <f t="shared" si="44"/>
        <v>1.1000000000000001</v>
      </c>
      <c r="AY9" s="220">
        <f t="shared" si="45"/>
        <v>1.3</v>
      </c>
      <c r="AZ9" s="204"/>
      <c r="BJ9" s="355" t="s">
        <v>39</v>
      </c>
      <c r="BK9" s="372">
        <f t="shared" si="46"/>
        <v>7</v>
      </c>
      <c r="BL9" s="373">
        <v>3</v>
      </c>
      <c r="BM9" s="374">
        <v>4</v>
      </c>
      <c r="BN9" s="375">
        <v>1</v>
      </c>
      <c r="BO9" s="375">
        <v>2</v>
      </c>
      <c r="BP9" s="376">
        <f t="shared" si="47"/>
        <v>1</v>
      </c>
      <c r="BQ9" s="39"/>
      <c r="BR9" s="409" t="s">
        <v>259</v>
      </c>
    </row>
    <row r="10" spans="1:70" ht="18.75" customHeight="1" outlineLevel="1" thickTop="1" thickBot="1" x14ac:dyDescent="0.4">
      <c r="A10" s="183"/>
      <c r="B10" s="257"/>
      <c r="C10" s="47" t="s">
        <v>22</v>
      </c>
      <c r="D10" s="440" t="s">
        <v>311</v>
      </c>
      <c r="E10" s="441" t="s">
        <v>307</v>
      </c>
      <c r="F10" s="184">
        <f t="shared" si="0"/>
        <v>5</v>
      </c>
      <c r="G10" s="209">
        <v>2</v>
      </c>
      <c r="H10" s="2">
        <v>3</v>
      </c>
      <c r="I10" s="210">
        <v>2</v>
      </c>
      <c r="J10" s="55"/>
      <c r="K10" s="207">
        <v>0.3</v>
      </c>
      <c r="L10" s="208">
        <v>0.06</v>
      </c>
      <c r="M10" s="208">
        <v>0.41</v>
      </c>
      <c r="N10" s="443"/>
      <c r="O10" s="185">
        <v>0.95</v>
      </c>
      <c r="P10" s="220">
        <f t="shared" si="1"/>
        <v>1.72</v>
      </c>
      <c r="Q10" s="56"/>
      <c r="R10" s="441" t="s">
        <v>317</v>
      </c>
      <c r="S10" s="26" t="s">
        <v>317</v>
      </c>
      <c r="T10" s="425"/>
      <c r="V10" s="47" t="s">
        <v>22</v>
      </c>
      <c r="W10" s="440" t="s">
        <v>306</v>
      </c>
      <c r="X10" s="441" t="s">
        <v>307</v>
      </c>
      <c r="Y10" s="184">
        <f t="shared" si="2"/>
        <v>5</v>
      </c>
      <c r="Z10" s="209">
        <v>2</v>
      </c>
      <c r="AA10" s="2">
        <v>3</v>
      </c>
      <c r="AB10" s="210">
        <v>2</v>
      </c>
      <c r="AC10" s="251"/>
      <c r="AD10" s="207">
        <v>0.3</v>
      </c>
      <c r="AE10" s="208">
        <v>0.06</v>
      </c>
      <c r="AF10" s="208">
        <v>0.41</v>
      </c>
      <c r="AG10" s="443">
        <v>0</v>
      </c>
      <c r="AH10" s="185">
        <v>0.7</v>
      </c>
      <c r="AI10" s="220">
        <f t="shared" si="3"/>
        <v>1.47</v>
      </c>
      <c r="AJ10" s="199"/>
      <c r="AL10" s="47" t="s">
        <v>22</v>
      </c>
      <c r="AM10" s="440" t="s">
        <v>306</v>
      </c>
      <c r="AN10" s="441" t="s">
        <v>307</v>
      </c>
      <c r="AO10" s="184">
        <f t="shared" si="4"/>
        <v>0</v>
      </c>
      <c r="AP10" s="209">
        <f t="shared" si="5"/>
        <v>0</v>
      </c>
      <c r="AQ10" s="2">
        <f t="shared" si="6"/>
        <v>0</v>
      </c>
      <c r="AR10" s="210">
        <f t="shared" si="7"/>
        <v>0</v>
      </c>
      <c r="AS10" s="241"/>
      <c r="AT10" s="207">
        <f t="shared" si="8"/>
        <v>0</v>
      </c>
      <c r="AU10" s="208">
        <f t="shared" si="9"/>
        <v>0</v>
      </c>
      <c r="AV10" s="208">
        <f t="shared" si="10"/>
        <v>0</v>
      </c>
      <c r="AW10" s="208">
        <f t="shared" si="11"/>
        <v>0</v>
      </c>
      <c r="AX10" s="185">
        <f t="shared" si="12"/>
        <v>0.25</v>
      </c>
      <c r="AY10" s="220">
        <f t="shared" si="13"/>
        <v>0.25</v>
      </c>
      <c r="AZ10" s="204"/>
      <c r="BJ10" s="355" t="s">
        <v>39</v>
      </c>
      <c r="BK10" s="372">
        <f t="shared" si="14"/>
        <v>7</v>
      </c>
      <c r="BL10" s="373">
        <v>3</v>
      </c>
      <c r="BM10" s="374">
        <v>4</v>
      </c>
      <c r="BN10" s="375">
        <v>1</v>
      </c>
      <c r="BO10" s="375">
        <v>2</v>
      </c>
      <c r="BP10" s="376">
        <f t="shared" si="15"/>
        <v>1</v>
      </c>
      <c r="BQ10" s="39"/>
      <c r="BR10" s="409" t="s">
        <v>259</v>
      </c>
    </row>
    <row r="11" spans="1:70" ht="20.25" customHeight="1" outlineLevel="1" thickTop="1" thickBot="1" x14ac:dyDescent="0.4">
      <c r="A11" s="183"/>
      <c r="B11" s="257"/>
      <c r="C11" s="47" t="s">
        <v>22</v>
      </c>
      <c r="D11" s="258" t="s">
        <v>217</v>
      </c>
      <c r="E11" s="54" t="s">
        <v>40</v>
      </c>
      <c r="F11" s="184">
        <f t="shared" si="0"/>
        <v>4</v>
      </c>
      <c r="G11" s="209">
        <v>1</v>
      </c>
      <c r="H11" s="2">
        <v>3</v>
      </c>
      <c r="I11" s="210">
        <v>0</v>
      </c>
      <c r="J11" s="55"/>
      <c r="K11" s="207"/>
      <c r="L11" s="208">
        <v>0.35</v>
      </c>
      <c r="M11" s="208">
        <v>0.1</v>
      </c>
      <c r="N11" s="208"/>
      <c r="O11" s="185">
        <v>0.05</v>
      </c>
      <c r="P11" s="220">
        <f t="shared" si="1"/>
        <v>0.49999999999999994</v>
      </c>
      <c r="Q11" s="56"/>
      <c r="R11" s="26"/>
      <c r="S11" s="26"/>
      <c r="T11" s="427"/>
      <c r="V11" s="47" t="s">
        <v>22</v>
      </c>
      <c r="W11" s="249" t="s">
        <v>185</v>
      </c>
      <c r="X11" s="54" t="s">
        <v>40</v>
      </c>
      <c r="Y11" s="184">
        <f t="shared" si="2"/>
        <v>4</v>
      </c>
      <c r="Z11" s="209">
        <v>1</v>
      </c>
      <c r="AA11" s="2">
        <v>3</v>
      </c>
      <c r="AB11" s="210">
        <v>0</v>
      </c>
      <c r="AC11" s="251"/>
      <c r="AD11" s="207"/>
      <c r="AE11" s="208">
        <v>0.35</v>
      </c>
      <c r="AF11" s="208">
        <v>0.1</v>
      </c>
      <c r="AG11" s="208">
        <v>0</v>
      </c>
      <c r="AH11" s="185">
        <v>0.05</v>
      </c>
      <c r="AI11" s="220">
        <f t="shared" si="3"/>
        <v>0.49999999999999994</v>
      </c>
      <c r="AJ11" s="199"/>
      <c r="AL11" s="47" t="s">
        <v>22</v>
      </c>
      <c r="AM11" s="53" t="s">
        <v>133</v>
      </c>
      <c r="AN11" s="54" t="s">
        <v>40</v>
      </c>
      <c r="AO11" s="184">
        <f t="shared" si="4"/>
        <v>0</v>
      </c>
      <c r="AP11" s="209">
        <f t="shared" si="5"/>
        <v>0</v>
      </c>
      <c r="AQ11" s="2">
        <f t="shared" si="6"/>
        <v>0</v>
      </c>
      <c r="AR11" s="210">
        <f t="shared" si="7"/>
        <v>0</v>
      </c>
      <c r="AS11" s="241"/>
      <c r="AT11" s="207">
        <f t="shared" si="8"/>
        <v>0</v>
      </c>
      <c r="AU11" s="208">
        <f t="shared" si="9"/>
        <v>0</v>
      </c>
      <c r="AV11" s="208">
        <f t="shared" si="10"/>
        <v>0</v>
      </c>
      <c r="AW11" s="208">
        <f t="shared" si="11"/>
        <v>0</v>
      </c>
      <c r="AX11" s="185">
        <f t="shared" si="12"/>
        <v>0</v>
      </c>
      <c r="AY11" s="220">
        <f t="shared" si="13"/>
        <v>0</v>
      </c>
      <c r="AZ11" s="204"/>
      <c r="BJ11" s="355" t="s">
        <v>40</v>
      </c>
      <c r="BK11" s="372">
        <f t="shared" si="14"/>
        <v>3</v>
      </c>
      <c r="BL11" s="373">
        <v>1</v>
      </c>
      <c r="BM11" s="374">
        <v>2</v>
      </c>
      <c r="BN11" s="375">
        <v>1</v>
      </c>
      <c r="BO11" s="375">
        <v>0</v>
      </c>
      <c r="BP11" s="376">
        <f t="shared" si="15"/>
        <v>-1</v>
      </c>
      <c r="BQ11" s="39"/>
      <c r="BR11" s="409" t="s">
        <v>257</v>
      </c>
    </row>
    <row r="12" spans="1:70" ht="18.75" customHeight="1" outlineLevel="1" thickTop="1" thickBot="1" x14ac:dyDescent="0.4">
      <c r="A12" s="183"/>
      <c r="B12" s="257"/>
      <c r="C12" s="47" t="s">
        <v>22</v>
      </c>
      <c r="D12" s="53" t="s">
        <v>134</v>
      </c>
      <c r="E12" s="54" t="s">
        <v>41</v>
      </c>
      <c r="F12" s="459">
        <v>4</v>
      </c>
      <c r="G12" s="209">
        <v>1</v>
      </c>
      <c r="H12" s="2">
        <v>3</v>
      </c>
      <c r="I12" s="210">
        <v>3</v>
      </c>
      <c r="J12" s="55"/>
      <c r="K12" s="207">
        <v>0.4</v>
      </c>
      <c r="L12" s="208">
        <v>0.82</v>
      </c>
      <c r="M12" s="208">
        <v>0.33</v>
      </c>
      <c r="N12" s="208">
        <v>0.47</v>
      </c>
      <c r="O12" s="185">
        <v>0.92</v>
      </c>
      <c r="P12" s="220">
        <f t="shared" si="1"/>
        <v>2.94</v>
      </c>
      <c r="Q12" s="56"/>
      <c r="R12" s="26" t="s">
        <v>317</v>
      </c>
      <c r="S12" s="26" t="s">
        <v>317</v>
      </c>
      <c r="T12" s="425"/>
      <c r="V12" s="47" t="s">
        <v>22</v>
      </c>
      <c r="W12" s="249" t="s">
        <v>186</v>
      </c>
      <c r="X12" s="54" t="s">
        <v>41</v>
      </c>
      <c r="Y12" s="459">
        <v>4</v>
      </c>
      <c r="Z12" s="209">
        <v>1</v>
      </c>
      <c r="AA12" s="2">
        <v>3</v>
      </c>
      <c r="AB12" s="210">
        <v>3</v>
      </c>
      <c r="AC12" s="251"/>
      <c r="AD12" s="207">
        <v>0.4</v>
      </c>
      <c r="AE12" s="208">
        <v>0.82</v>
      </c>
      <c r="AF12" s="208">
        <v>0.33</v>
      </c>
      <c r="AG12" s="208">
        <v>0.47</v>
      </c>
      <c r="AH12" s="185">
        <v>0.92</v>
      </c>
      <c r="AI12" s="220">
        <f t="shared" si="3"/>
        <v>2.94</v>
      </c>
      <c r="AJ12" s="199"/>
      <c r="AL12" s="47" t="s">
        <v>22</v>
      </c>
      <c r="AM12" s="53" t="s">
        <v>134</v>
      </c>
      <c r="AN12" s="54" t="s">
        <v>41</v>
      </c>
      <c r="AO12" s="184">
        <f t="shared" si="4"/>
        <v>0</v>
      </c>
      <c r="AP12" s="209">
        <f t="shared" si="5"/>
        <v>0</v>
      </c>
      <c r="AQ12" s="2">
        <f t="shared" si="6"/>
        <v>0</v>
      </c>
      <c r="AR12" s="210">
        <f t="shared" si="7"/>
        <v>0</v>
      </c>
      <c r="AS12" s="241"/>
      <c r="AT12" s="207">
        <f t="shared" si="8"/>
        <v>0</v>
      </c>
      <c r="AU12" s="208">
        <f t="shared" si="9"/>
        <v>0</v>
      </c>
      <c r="AV12" s="208">
        <f t="shared" si="10"/>
        <v>0</v>
      </c>
      <c r="AW12" s="208">
        <f t="shared" si="11"/>
        <v>0</v>
      </c>
      <c r="AX12" s="185">
        <f t="shared" si="12"/>
        <v>0</v>
      </c>
      <c r="AY12" s="220">
        <f t="shared" si="13"/>
        <v>0</v>
      </c>
      <c r="AZ12" s="204"/>
      <c r="BJ12" s="355" t="s">
        <v>41</v>
      </c>
      <c r="BK12" s="372">
        <f t="shared" si="14"/>
        <v>6</v>
      </c>
      <c r="BL12" s="373">
        <v>3</v>
      </c>
      <c r="BM12" s="374">
        <v>3</v>
      </c>
      <c r="BN12" s="375">
        <v>2</v>
      </c>
      <c r="BO12" s="375">
        <v>2</v>
      </c>
      <c r="BP12" s="376">
        <f t="shared" si="15"/>
        <v>1</v>
      </c>
      <c r="BQ12" s="39"/>
      <c r="BR12" s="409"/>
    </row>
    <row r="13" spans="1:70" ht="18.75" customHeight="1" outlineLevel="1" thickTop="1" thickBot="1" x14ac:dyDescent="0.4">
      <c r="A13" s="183"/>
      <c r="B13" s="257"/>
      <c r="C13" s="47" t="s">
        <v>22</v>
      </c>
      <c r="D13" s="440" t="s">
        <v>299</v>
      </c>
      <c r="E13" s="441" t="s">
        <v>297</v>
      </c>
      <c r="F13" s="215">
        <f>G13+H13</f>
        <v>1</v>
      </c>
      <c r="G13" s="216">
        <v>1</v>
      </c>
      <c r="H13" s="217">
        <v>0</v>
      </c>
      <c r="I13" s="218">
        <v>1</v>
      </c>
      <c r="J13" s="219"/>
      <c r="K13" s="207">
        <v>0.05</v>
      </c>
      <c r="L13" s="208">
        <v>0.05</v>
      </c>
      <c r="M13" s="208"/>
      <c r="N13" s="208"/>
      <c r="O13" s="185">
        <v>1.1000000000000001</v>
      </c>
      <c r="P13" s="220">
        <f t="shared" ref="P13" si="48">SUM(K13:O13)</f>
        <v>1.2000000000000002</v>
      </c>
      <c r="Q13" s="56"/>
      <c r="R13" s="26" t="s">
        <v>317</v>
      </c>
      <c r="S13" s="26" t="s">
        <v>317</v>
      </c>
      <c r="T13" s="425"/>
      <c r="V13" s="47"/>
      <c r="W13" s="440" t="s">
        <v>298</v>
      </c>
      <c r="X13" s="441" t="s">
        <v>297</v>
      </c>
      <c r="Y13" s="215">
        <f>Z13+AA13</f>
        <v>1</v>
      </c>
      <c r="Z13" s="216">
        <v>1</v>
      </c>
      <c r="AA13" s="217">
        <v>0</v>
      </c>
      <c r="AB13" s="218">
        <v>1</v>
      </c>
      <c r="AC13" s="251"/>
      <c r="AD13" s="207">
        <v>0.05</v>
      </c>
      <c r="AE13" s="208">
        <v>0.05</v>
      </c>
      <c r="AF13" s="208"/>
      <c r="AG13" s="208"/>
      <c r="AH13" s="185">
        <v>1.1000000000000001</v>
      </c>
      <c r="AI13" s="220">
        <f t="shared" ref="AI13" si="49">SUM(AD13:AH13)</f>
        <v>1.2000000000000002</v>
      </c>
      <c r="AJ13" s="199"/>
      <c r="AL13" s="47"/>
      <c r="AM13" s="440" t="s">
        <v>298</v>
      </c>
      <c r="AN13" s="441" t="s">
        <v>297</v>
      </c>
      <c r="AO13" s="215">
        <f t="shared" ref="AO13" si="50">F13-Y13</f>
        <v>0</v>
      </c>
      <c r="AP13" s="216">
        <f t="shared" ref="AP13" si="51">G13-Z13</f>
        <v>0</v>
      </c>
      <c r="AQ13" s="217">
        <f t="shared" ref="AQ13" si="52">H13-AA13</f>
        <v>0</v>
      </c>
      <c r="AR13" s="218">
        <f t="shared" ref="AR13" si="53">I13-AB13</f>
        <v>0</v>
      </c>
      <c r="AS13" s="241"/>
      <c r="AT13" s="207">
        <f t="shared" si="8"/>
        <v>0</v>
      </c>
      <c r="AU13" s="208">
        <f t="shared" si="9"/>
        <v>0</v>
      </c>
      <c r="AV13" s="208">
        <f t="shared" si="10"/>
        <v>0</v>
      </c>
      <c r="AW13" s="208">
        <f t="shared" si="11"/>
        <v>0</v>
      </c>
      <c r="AX13" s="185">
        <f t="shared" si="12"/>
        <v>0</v>
      </c>
      <c r="AY13" s="220">
        <f t="shared" si="13"/>
        <v>0</v>
      </c>
      <c r="AZ13" s="204"/>
      <c r="BJ13" s="361" t="s">
        <v>170</v>
      </c>
      <c r="BK13" s="362">
        <v>0</v>
      </c>
      <c r="BL13" s="363">
        <v>0</v>
      </c>
      <c r="BM13" s="364">
        <v>0</v>
      </c>
      <c r="BN13" s="365">
        <v>0</v>
      </c>
      <c r="BO13" s="365">
        <v>2</v>
      </c>
      <c r="BP13" s="366">
        <f t="shared" ref="BP13" si="54">I13-BN13</f>
        <v>1</v>
      </c>
      <c r="BQ13" s="39"/>
      <c r="BR13" s="410" t="s">
        <v>244</v>
      </c>
    </row>
    <row r="14" spans="1:70" ht="18.75" customHeight="1" outlineLevel="1" thickTop="1" thickBot="1" x14ac:dyDescent="0.4">
      <c r="A14" s="183"/>
      <c r="B14" s="257"/>
      <c r="C14" s="47" t="s">
        <v>22</v>
      </c>
      <c r="D14" s="53" t="s">
        <v>135</v>
      </c>
      <c r="E14" s="54" t="s">
        <v>42</v>
      </c>
      <c r="F14" s="184">
        <f t="shared" si="0"/>
        <v>3</v>
      </c>
      <c r="G14" s="209">
        <v>2</v>
      </c>
      <c r="H14" s="2">
        <v>1</v>
      </c>
      <c r="I14" s="210">
        <v>0</v>
      </c>
      <c r="J14" s="55"/>
      <c r="K14" s="207"/>
      <c r="L14" s="208">
        <v>1.4999999999999999E-2</v>
      </c>
      <c r="M14" s="208">
        <v>0.3</v>
      </c>
      <c r="N14" s="208"/>
      <c r="O14" s="185">
        <v>0.6</v>
      </c>
      <c r="P14" s="220">
        <f t="shared" si="1"/>
        <v>0.91500000000000004</v>
      </c>
      <c r="Q14" s="56"/>
      <c r="R14" s="26"/>
      <c r="S14" s="26"/>
      <c r="T14" s="425"/>
      <c r="V14" s="47" t="s">
        <v>22</v>
      </c>
      <c r="W14" s="249" t="s">
        <v>187</v>
      </c>
      <c r="X14" s="54" t="s">
        <v>42</v>
      </c>
      <c r="Y14" s="184">
        <f t="shared" ref="Y14" si="55">Z14+AA14</f>
        <v>3</v>
      </c>
      <c r="Z14" s="209">
        <v>2</v>
      </c>
      <c r="AA14" s="2">
        <v>1</v>
      </c>
      <c r="AB14" s="210">
        <v>0</v>
      </c>
      <c r="AC14" s="251"/>
      <c r="AD14" s="207"/>
      <c r="AE14" s="208">
        <v>1.4999999999999999E-2</v>
      </c>
      <c r="AF14" s="208">
        <v>0.3</v>
      </c>
      <c r="AG14" s="208"/>
      <c r="AH14" s="185">
        <v>0.6</v>
      </c>
      <c r="AI14" s="220">
        <f t="shared" ref="AI14" si="56">SUM(AD14:AH14)</f>
        <v>0.91500000000000004</v>
      </c>
      <c r="AJ14" s="199"/>
      <c r="AL14" s="47" t="s">
        <v>22</v>
      </c>
      <c r="AM14" s="53" t="s">
        <v>135</v>
      </c>
      <c r="AN14" s="54" t="s">
        <v>42</v>
      </c>
      <c r="AO14" s="184">
        <f t="shared" si="4"/>
        <v>0</v>
      </c>
      <c r="AP14" s="209">
        <f t="shared" si="5"/>
        <v>0</v>
      </c>
      <c r="AQ14" s="2">
        <f t="shared" si="6"/>
        <v>0</v>
      </c>
      <c r="AR14" s="210">
        <f t="shared" si="7"/>
        <v>0</v>
      </c>
      <c r="AS14" s="241"/>
      <c r="AT14" s="207">
        <f t="shared" si="8"/>
        <v>0</v>
      </c>
      <c r="AU14" s="208">
        <f t="shared" si="9"/>
        <v>0</v>
      </c>
      <c r="AV14" s="208">
        <f t="shared" si="10"/>
        <v>0</v>
      </c>
      <c r="AW14" s="208">
        <f t="shared" si="11"/>
        <v>0</v>
      </c>
      <c r="AX14" s="185">
        <f t="shared" si="12"/>
        <v>0</v>
      </c>
      <c r="AY14" s="220">
        <f t="shared" si="13"/>
        <v>0</v>
      </c>
      <c r="AZ14" s="204"/>
      <c r="BJ14" s="355" t="s">
        <v>42</v>
      </c>
      <c r="BK14" s="372">
        <f t="shared" si="14"/>
        <v>4</v>
      </c>
      <c r="BL14" s="373">
        <v>3</v>
      </c>
      <c r="BM14" s="374">
        <v>1</v>
      </c>
      <c r="BN14" s="375">
        <v>0</v>
      </c>
      <c r="BO14" s="375">
        <v>0</v>
      </c>
      <c r="BP14" s="376">
        <f t="shared" si="15"/>
        <v>0</v>
      </c>
      <c r="BQ14" s="39"/>
      <c r="BR14" s="409"/>
    </row>
    <row r="15" spans="1:70" ht="18.75" customHeight="1" outlineLevel="1" thickTop="1" thickBot="1" x14ac:dyDescent="0.4">
      <c r="A15" s="183"/>
      <c r="B15" s="257"/>
      <c r="C15" s="47" t="s">
        <v>22</v>
      </c>
      <c r="D15" s="249" t="s">
        <v>177</v>
      </c>
      <c r="E15" s="247" t="s">
        <v>173</v>
      </c>
      <c r="F15" s="184">
        <f>G15+H15</f>
        <v>1</v>
      </c>
      <c r="G15" s="209">
        <v>1</v>
      </c>
      <c r="H15" s="2">
        <v>0</v>
      </c>
      <c r="I15" s="210">
        <v>2</v>
      </c>
      <c r="J15" s="55"/>
      <c r="K15" s="207">
        <v>0.05</v>
      </c>
      <c r="L15" s="208">
        <v>0.25</v>
      </c>
      <c r="M15" s="208"/>
      <c r="N15" s="208">
        <v>0.5</v>
      </c>
      <c r="O15" s="185">
        <v>0.15</v>
      </c>
      <c r="P15" s="220">
        <f>SUM(K15:O15)</f>
        <v>0.95000000000000007</v>
      </c>
      <c r="Q15" s="56"/>
      <c r="R15" s="26"/>
      <c r="S15" s="26"/>
      <c r="T15" s="425"/>
      <c r="V15" s="47" t="s">
        <v>22</v>
      </c>
      <c r="W15" s="249" t="s">
        <v>188</v>
      </c>
      <c r="X15" s="247" t="s">
        <v>173</v>
      </c>
      <c r="Y15" s="184">
        <f>Z15+AA15</f>
        <v>1</v>
      </c>
      <c r="Z15" s="209">
        <v>1</v>
      </c>
      <c r="AA15" s="2">
        <v>0</v>
      </c>
      <c r="AB15" s="210">
        <v>2</v>
      </c>
      <c r="AC15" s="251"/>
      <c r="AD15" s="207">
        <v>0.05</v>
      </c>
      <c r="AE15" s="208">
        <v>0.25</v>
      </c>
      <c r="AF15" s="208"/>
      <c r="AG15" s="208">
        <v>0.5</v>
      </c>
      <c r="AH15" s="185">
        <v>0.15</v>
      </c>
      <c r="AI15" s="220">
        <f>SUM(AD15:AH15)</f>
        <v>0.95000000000000007</v>
      </c>
      <c r="AJ15" s="199"/>
      <c r="AL15" s="47" t="s">
        <v>22</v>
      </c>
      <c r="AM15" s="189" t="s">
        <v>261</v>
      </c>
      <c r="AN15" s="247" t="s">
        <v>173</v>
      </c>
      <c r="AO15" s="184">
        <f t="shared" si="4"/>
        <v>0</v>
      </c>
      <c r="AP15" s="209">
        <f t="shared" si="5"/>
        <v>0</v>
      </c>
      <c r="AQ15" s="2">
        <f t="shared" si="6"/>
        <v>0</v>
      </c>
      <c r="AR15" s="210">
        <f t="shared" si="7"/>
        <v>0</v>
      </c>
      <c r="AS15" s="241"/>
      <c r="AT15" s="207">
        <f t="shared" si="8"/>
        <v>0</v>
      </c>
      <c r="AU15" s="208">
        <f t="shared" si="9"/>
        <v>0</v>
      </c>
      <c r="AV15" s="208">
        <f t="shared" si="10"/>
        <v>0</v>
      </c>
      <c r="AW15" s="208">
        <f t="shared" si="11"/>
        <v>0</v>
      </c>
      <c r="AX15" s="185">
        <f t="shared" si="12"/>
        <v>0</v>
      </c>
      <c r="AY15" s="220">
        <f t="shared" si="13"/>
        <v>0</v>
      </c>
      <c r="AZ15" s="204"/>
      <c r="BJ15" s="377" t="s">
        <v>173</v>
      </c>
      <c r="BK15" s="372">
        <v>0</v>
      </c>
      <c r="BL15" s="373">
        <v>0</v>
      </c>
      <c r="BM15" s="374">
        <v>0</v>
      </c>
      <c r="BN15" s="375">
        <v>0</v>
      </c>
      <c r="BO15" s="375">
        <v>1</v>
      </c>
      <c r="BP15" s="376">
        <f t="shared" si="15"/>
        <v>2</v>
      </c>
      <c r="BQ15" s="39"/>
      <c r="BR15" s="412" t="s">
        <v>245</v>
      </c>
    </row>
    <row r="16" spans="1:70" ht="18.75" customHeight="1" outlineLevel="1" thickTop="1" thickBot="1" x14ac:dyDescent="0.4">
      <c r="A16" s="183"/>
      <c r="B16" s="257"/>
      <c r="C16" s="47" t="s">
        <v>22</v>
      </c>
      <c r="D16" s="258" t="s">
        <v>136</v>
      </c>
      <c r="E16" s="54" t="s">
        <v>44</v>
      </c>
      <c r="F16" s="184">
        <f t="shared" si="0"/>
        <v>3</v>
      </c>
      <c r="G16" s="209">
        <v>1</v>
      </c>
      <c r="H16" s="2">
        <v>2</v>
      </c>
      <c r="I16" s="210">
        <v>0</v>
      </c>
      <c r="J16" s="55"/>
      <c r="K16" s="207">
        <v>0.4</v>
      </c>
      <c r="L16" s="208">
        <v>0.27</v>
      </c>
      <c r="M16" s="208"/>
      <c r="N16" s="208">
        <v>0.25</v>
      </c>
      <c r="O16" s="185">
        <v>0.38</v>
      </c>
      <c r="P16" s="220">
        <f t="shared" si="1"/>
        <v>1.3</v>
      </c>
      <c r="Q16" s="56"/>
      <c r="R16" s="26"/>
      <c r="S16" s="26"/>
      <c r="T16" s="425"/>
      <c r="V16" s="47" t="s">
        <v>22</v>
      </c>
      <c r="W16" s="249" t="s">
        <v>189</v>
      </c>
      <c r="X16" s="54" t="s">
        <v>44</v>
      </c>
      <c r="Y16" s="184">
        <f t="shared" ref="Y16:Y22" si="57">Z16+AA16</f>
        <v>3</v>
      </c>
      <c r="Z16" s="209">
        <v>1</v>
      </c>
      <c r="AA16" s="2">
        <v>2</v>
      </c>
      <c r="AB16" s="210">
        <v>0</v>
      </c>
      <c r="AC16" s="251"/>
      <c r="AD16" s="207">
        <v>0.4</v>
      </c>
      <c r="AE16" s="208">
        <v>0.27</v>
      </c>
      <c r="AF16" s="208"/>
      <c r="AG16" s="208">
        <v>0.25</v>
      </c>
      <c r="AH16" s="185">
        <v>0.38</v>
      </c>
      <c r="AI16" s="220">
        <f t="shared" ref="AI16:AI17" si="58">SUM(AD16:AH16)</f>
        <v>1.3</v>
      </c>
      <c r="AJ16" s="199"/>
      <c r="AL16" s="47" t="s">
        <v>22</v>
      </c>
      <c r="AM16" s="53" t="s">
        <v>136</v>
      </c>
      <c r="AN16" s="54" t="s">
        <v>44</v>
      </c>
      <c r="AO16" s="184">
        <f t="shared" si="4"/>
        <v>0</v>
      </c>
      <c r="AP16" s="209">
        <f t="shared" si="5"/>
        <v>0</v>
      </c>
      <c r="AQ16" s="2">
        <f t="shared" si="6"/>
        <v>0</v>
      </c>
      <c r="AR16" s="210">
        <f t="shared" si="7"/>
        <v>0</v>
      </c>
      <c r="AS16" s="241"/>
      <c r="AT16" s="207">
        <f t="shared" si="8"/>
        <v>0</v>
      </c>
      <c r="AU16" s="208">
        <f t="shared" si="9"/>
        <v>0</v>
      </c>
      <c r="AV16" s="208">
        <f t="shared" si="10"/>
        <v>0</v>
      </c>
      <c r="AW16" s="208">
        <f t="shared" si="11"/>
        <v>0</v>
      </c>
      <c r="AX16" s="185">
        <f t="shared" si="12"/>
        <v>0</v>
      </c>
      <c r="AY16" s="220">
        <f t="shared" si="13"/>
        <v>0</v>
      </c>
      <c r="AZ16" s="204"/>
      <c r="BJ16" s="355" t="s">
        <v>44</v>
      </c>
      <c r="BK16" s="372">
        <f t="shared" ref="BK16:BK22" si="59">BL16+BM16</f>
        <v>3</v>
      </c>
      <c r="BL16" s="373">
        <v>1</v>
      </c>
      <c r="BM16" s="374">
        <v>2</v>
      </c>
      <c r="BN16" s="375">
        <v>1</v>
      </c>
      <c r="BO16" s="375">
        <v>1</v>
      </c>
      <c r="BP16" s="376">
        <f t="shared" si="15"/>
        <v>-1</v>
      </c>
      <c r="BQ16" s="39"/>
      <c r="BR16" s="409"/>
    </row>
    <row r="17" spans="1:70" ht="18.75" customHeight="1" outlineLevel="1" thickTop="1" thickBot="1" x14ac:dyDescent="0.4">
      <c r="A17" s="183"/>
      <c r="B17" s="257"/>
      <c r="C17" s="47" t="s">
        <v>22</v>
      </c>
      <c r="D17" s="53" t="s">
        <v>137</v>
      </c>
      <c r="E17" s="54" t="s">
        <v>43</v>
      </c>
      <c r="F17" s="184">
        <f t="shared" si="0"/>
        <v>1</v>
      </c>
      <c r="G17" s="209">
        <v>1</v>
      </c>
      <c r="H17" s="2">
        <v>0</v>
      </c>
      <c r="I17" s="210">
        <v>1</v>
      </c>
      <c r="J17" s="55"/>
      <c r="K17" s="207"/>
      <c r="L17" s="208">
        <v>0.02</v>
      </c>
      <c r="M17" s="208"/>
      <c r="N17" s="208"/>
      <c r="O17" s="185"/>
      <c r="P17" s="220">
        <f t="shared" si="1"/>
        <v>0.02</v>
      </c>
      <c r="Q17" s="56"/>
      <c r="R17" s="26"/>
      <c r="S17" s="26"/>
      <c r="T17" s="428"/>
      <c r="V17" s="47" t="s">
        <v>22</v>
      </c>
      <c r="W17" s="249" t="s">
        <v>190</v>
      </c>
      <c r="X17" s="54" t="s">
        <v>43</v>
      </c>
      <c r="Y17" s="184">
        <f t="shared" si="57"/>
        <v>1</v>
      </c>
      <c r="Z17" s="209">
        <v>1</v>
      </c>
      <c r="AA17" s="2">
        <v>0</v>
      </c>
      <c r="AB17" s="210">
        <v>1</v>
      </c>
      <c r="AC17" s="251"/>
      <c r="AD17" s="207"/>
      <c r="AE17" s="208">
        <v>0.02</v>
      </c>
      <c r="AF17" s="208"/>
      <c r="AG17" s="208"/>
      <c r="AH17" s="185"/>
      <c r="AI17" s="220">
        <f t="shared" si="58"/>
        <v>0.02</v>
      </c>
      <c r="AJ17" s="199"/>
      <c r="AL17" s="47" t="s">
        <v>22</v>
      </c>
      <c r="AM17" s="53" t="s">
        <v>137</v>
      </c>
      <c r="AN17" s="54" t="s">
        <v>43</v>
      </c>
      <c r="AO17" s="184">
        <f t="shared" si="4"/>
        <v>0</v>
      </c>
      <c r="AP17" s="209">
        <f t="shared" si="5"/>
        <v>0</v>
      </c>
      <c r="AQ17" s="2">
        <f t="shared" si="6"/>
        <v>0</v>
      </c>
      <c r="AR17" s="210">
        <f t="shared" si="7"/>
        <v>0</v>
      </c>
      <c r="AS17" s="241"/>
      <c r="AT17" s="207">
        <f t="shared" si="8"/>
        <v>0</v>
      </c>
      <c r="AU17" s="208">
        <f t="shared" si="9"/>
        <v>0</v>
      </c>
      <c r="AV17" s="208">
        <f t="shared" si="10"/>
        <v>0</v>
      </c>
      <c r="AW17" s="208">
        <f t="shared" si="11"/>
        <v>0</v>
      </c>
      <c r="AX17" s="185">
        <f t="shared" si="12"/>
        <v>0</v>
      </c>
      <c r="AY17" s="220">
        <f t="shared" si="13"/>
        <v>0</v>
      </c>
      <c r="AZ17" s="204"/>
      <c r="BJ17" s="355" t="s">
        <v>43</v>
      </c>
      <c r="BK17" s="372">
        <f t="shared" si="59"/>
        <v>2</v>
      </c>
      <c r="BL17" s="373">
        <v>1</v>
      </c>
      <c r="BM17" s="374">
        <v>1</v>
      </c>
      <c r="BN17" s="375">
        <v>1</v>
      </c>
      <c r="BO17" s="375">
        <v>1</v>
      </c>
      <c r="BP17" s="376">
        <f t="shared" si="15"/>
        <v>0</v>
      </c>
      <c r="BQ17" s="39"/>
      <c r="BR17" s="409"/>
    </row>
    <row r="18" spans="1:70" ht="18.75" customHeight="1" outlineLevel="1" thickTop="1" thickBot="1" x14ac:dyDescent="0.4">
      <c r="A18" s="183"/>
      <c r="B18" s="257"/>
      <c r="C18" s="47" t="s">
        <v>22</v>
      </c>
      <c r="D18" s="53" t="s">
        <v>138</v>
      </c>
      <c r="E18" s="54" t="s">
        <v>45</v>
      </c>
      <c r="F18" s="184">
        <f t="shared" si="0"/>
        <v>7</v>
      </c>
      <c r="G18" s="209">
        <v>4</v>
      </c>
      <c r="H18" s="2">
        <v>3</v>
      </c>
      <c r="I18" s="210">
        <v>2</v>
      </c>
      <c r="J18" s="55"/>
      <c r="K18" s="207">
        <v>0.45</v>
      </c>
      <c r="L18" s="208">
        <v>1.05</v>
      </c>
      <c r="M18" s="208">
        <v>0</v>
      </c>
      <c r="N18" s="208">
        <v>0.2</v>
      </c>
      <c r="O18" s="185">
        <v>0.9</v>
      </c>
      <c r="P18" s="220">
        <f t="shared" ref="P18:P23" si="60">SUM(K18:O18)</f>
        <v>2.6</v>
      </c>
      <c r="Q18" s="56"/>
      <c r="R18" s="26" t="s">
        <v>316</v>
      </c>
      <c r="S18" s="26" t="s">
        <v>316</v>
      </c>
      <c r="T18" s="425"/>
      <c r="V18" s="47" t="s">
        <v>22</v>
      </c>
      <c r="W18" s="249" t="s">
        <v>191</v>
      </c>
      <c r="X18" s="54" t="s">
        <v>45</v>
      </c>
      <c r="Y18" s="184">
        <f t="shared" si="57"/>
        <v>7</v>
      </c>
      <c r="Z18" s="209">
        <v>4</v>
      </c>
      <c r="AA18" s="2">
        <v>3</v>
      </c>
      <c r="AB18" s="210">
        <v>2</v>
      </c>
      <c r="AC18" s="251"/>
      <c r="AD18" s="207">
        <v>0.45</v>
      </c>
      <c r="AE18" s="208">
        <v>1.05</v>
      </c>
      <c r="AF18" s="208">
        <v>0</v>
      </c>
      <c r="AG18" s="208">
        <v>0.2</v>
      </c>
      <c r="AH18" s="185">
        <v>0.9</v>
      </c>
      <c r="AI18" s="220">
        <f t="shared" ref="AI18:AI23" si="61">SUM(AD18:AH18)</f>
        <v>2.6</v>
      </c>
      <c r="AJ18" s="199"/>
      <c r="AL18" s="47" t="s">
        <v>22</v>
      </c>
      <c r="AM18" s="53" t="s">
        <v>138</v>
      </c>
      <c r="AN18" s="54" t="s">
        <v>45</v>
      </c>
      <c r="AO18" s="184">
        <f t="shared" si="4"/>
        <v>0</v>
      </c>
      <c r="AP18" s="209">
        <f t="shared" si="5"/>
        <v>0</v>
      </c>
      <c r="AQ18" s="2">
        <f t="shared" si="6"/>
        <v>0</v>
      </c>
      <c r="AR18" s="210">
        <f t="shared" si="7"/>
        <v>0</v>
      </c>
      <c r="AS18" s="241"/>
      <c r="AT18" s="207">
        <f t="shared" si="8"/>
        <v>0</v>
      </c>
      <c r="AU18" s="208">
        <f t="shared" si="9"/>
        <v>0</v>
      </c>
      <c r="AV18" s="208">
        <f t="shared" si="10"/>
        <v>0</v>
      </c>
      <c r="AW18" s="208">
        <f t="shared" si="11"/>
        <v>0</v>
      </c>
      <c r="AX18" s="185">
        <f t="shared" si="12"/>
        <v>0</v>
      </c>
      <c r="AY18" s="220">
        <f t="shared" si="13"/>
        <v>0</v>
      </c>
      <c r="AZ18" s="204"/>
      <c r="BJ18" s="355" t="s">
        <v>45</v>
      </c>
      <c r="BK18" s="372">
        <f t="shared" si="59"/>
        <v>8</v>
      </c>
      <c r="BL18" s="373">
        <v>4</v>
      </c>
      <c r="BM18" s="374">
        <v>4</v>
      </c>
      <c r="BN18" s="375">
        <v>2</v>
      </c>
      <c r="BO18" s="375">
        <v>0</v>
      </c>
      <c r="BP18" s="376">
        <f t="shared" si="15"/>
        <v>0</v>
      </c>
      <c r="BQ18" s="39"/>
      <c r="BR18" s="409" t="s">
        <v>256</v>
      </c>
    </row>
    <row r="19" spans="1:70" ht="18.75" customHeight="1" outlineLevel="1" thickTop="1" thickBot="1" x14ac:dyDescent="0.4">
      <c r="A19" s="183"/>
      <c r="B19" s="257"/>
      <c r="C19" s="47" t="s">
        <v>22</v>
      </c>
      <c r="D19" s="53" t="s">
        <v>139</v>
      </c>
      <c r="E19" s="54" t="s">
        <v>46</v>
      </c>
      <c r="F19" s="184">
        <f t="shared" si="0"/>
        <v>1</v>
      </c>
      <c r="G19" s="209">
        <v>1</v>
      </c>
      <c r="H19" s="2">
        <v>0</v>
      </c>
      <c r="I19" s="210">
        <v>0</v>
      </c>
      <c r="J19" s="55"/>
      <c r="K19" s="207">
        <v>0.1</v>
      </c>
      <c r="L19" s="208">
        <v>0.02</v>
      </c>
      <c r="M19" s="208"/>
      <c r="N19" s="208"/>
      <c r="O19" s="185"/>
      <c r="P19" s="220">
        <f t="shared" si="60"/>
        <v>0.12000000000000001</v>
      </c>
      <c r="Q19" s="56"/>
      <c r="R19" s="26"/>
      <c r="S19" s="26"/>
      <c r="T19" s="428"/>
      <c r="V19" s="47" t="s">
        <v>22</v>
      </c>
      <c r="W19" s="249" t="s">
        <v>192</v>
      </c>
      <c r="X19" s="54" t="s">
        <v>46</v>
      </c>
      <c r="Y19" s="184">
        <f t="shared" si="57"/>
        <v>1</v>
      </c>
      <c r="Z19" s="209">
        <v>1</v>
      </c>
      <c r="AA19" s="2">
        <v>0</v>
      </c>
      <c r="AB19" s="210">
        <v>0</v>
      </c>
      <c r="AC19" s="251"/>
      <c r="AD19" s="207">
        <v>0.1</v>
      </c>
      <c r="AE19" s="208">
        <v>0.02</v>
      </c>
      <c r="AF19" s="208"/>
      <c r="AG19" s="208"/>
      <c r="AH19" s="185"/>
      <c r="AI19" s="220">
        <f t="shared" si="61"/>
        <v>0.12000000000000001</v>
      </c>
      <c r="AJ19" s="199"/>
      <c r="AL19" s="47" t="s">
        <v>22</v>
      </c>
      <c r="AM19" s="53" t="s">
        <v>139</v>
      </c>
      <c r="AN19" s="54" t="s">
        <v>46</v>
      </c>
      <c r="AO19" s="184">
        <f t="shared" si="4"/>
        <v>0</v>
      </c>
      <c r="AP19" s="209">
        <f t="shared" si="5"/>
        <v>0</v>
      </c>
      <c r="AQ19" s="2">
        <f t="shared" si="6"/>
        <v>0</v>
      </c>
      <c r="AR19" s="210">
        <f t="shared" si="7"/>
        <v>0</v>
      </c>
      <c r="AS19" s="241"/>
      <c r="AT19" s="207">
        <f t="shared" si="8"/>
        <v>0</v>
      </c>
      <c r="AU19" s="208">
        <f t="shared" si="9"/>
        <v>0</v>
      </c>
      <c r="AV19" s="208">
        <f t="shared" si="10"/>
        <v>0</v>
      </c>
      <c r="AW19" s="208">
        <f t="shared" si="11"/>
        <v>0</v>
      </c>
      <c r="AX19" s="185">
        <f t="shared" si="12"/>
        <v>0</v>
      </c>
      <c r="AY19" s="220">
        <f t="shared" si="13"/>
        <v>0</v>
      </c>
      <c r="AZ19" s="204"/>
      <c r="BJ19" s="355" t="s">
        <v>46</v>
      </c>
      <c r="BK19" s="372">
        <f t="shared" si="59"/>
        <v>1</v>
      </c>
      <c r="BL19" s="373">
        <v>1</v>
      </c>
      <c r="BM19" s="374">
        <v>0</v>
      </c>
      <c r="BN19" s="375">
        <v>0</v>
      </c>
      <c r="BO19" s="375">
        <v>0</v>
      </c>
      <c r="BP19" s="376">
        <f t="shared" si="15"/>
        <v>0</v>
      </c>
      <c r="BQ19" s="39"/>
      <c r="BR19" s="409"/>
    </row>
    <row r="20" spans="1:70" ht="20.25" customHeight="1" outlineLevel="1" thickTop="1" thickBot="1" x14ac:dyDescent="0.4">
      <c r="A20" s="183"/>
      <c r="B20" s="257"/>
      <c r="C20" s="47" t="s">
        <v>22</v>
      </c>
      <c r="D20" s="53" t="s">
        <v>140</v>
      </c>
      <c r="E20" s="54" t="s">
        <v>47</v>
      </c>
      <c r="F20" s="184">
        <f t="shared" si="0"/>
        <v>6</v>
      </c>
      <c r="G20" s="209">
        <v>3</v>
      </c>
      <c r="H20" s="2">
        <v>3</v>
      </c>
      <c r="I20" s="210">
        <v>4</v>
      </c>
      <c r="J20" s="55"/>
      <c r="K20" s="207">
        <v>1.2</v>
      </c>
      <c r="L20" s="208">
        <v>0.96</v>
      </c>
      <c r="M20" s="208">
        <v>1.625</v>
      </c>
      <c r="N20" s="208">
        <v>0.4</v>
      </c>
      <c r="O20" s="185">
        <v>0.72499999999999998</v>
      </c>
      <c r="P20" s="220">
        <f t="shared" si="60"/>
        <v>4.91</v>
      </c>
      <c r="Q20" s="56"/>
      <c r="R20" s="26"/>
      <c r="S20" s="26"/>
      <c r="T20" s="425"/>
      <c r="V20" s="47" t="s">
        <v>22</v>
      </c>
      <c r="W20" s="249" t="s">
        <v>193</v>
      </c>
      <c r="X20" s="54" t="s">
        <v>47</v>
      </c>
      <c r="Y20" s="184">
        <f t="shared" si="57"/>
        <v>6</v>
      </c>
      <c r="Z20" s="209">
        <v>3</v>
      </c>
      <c r="AA20" s="2">
        <v>3</v>
      </c>
      <c r="AB20" s="210">
        <v>4</v>
      </c>
      <c r="AC20" s="251"/>
      <c r="AD20" s="207">
        <v>1.2</v>
      </c>
      <c r="AE20" s="208">
        <v>0.96</v>
      </c>
      <c r="AF20" s="208">
        <v>1.625</v>
      </c>
      <c r="AG20" s="208">
        <v>0.4</v>
      </c>
      <c r="AH20" s="185">
        <v>0.72499999999999998</v>
      </c>
      <c r="AI20" s="220">
        <f t="shared" si="61"/>
        <v>4.91</v>
      </c>
      <c r="AJ20" s="199"/>
      <c r="AL20" s="47" t="s">
        <v>22</v>
      </c>
      <c r="AM20" s="53" t="s">
        <v>140</v>
      </c>
      <c r="AN20" s="54" t="s">
        <v>47</v>
      </c>
      <c r="AO20" s="184">
        <f t="shared" si="4"/>
        <v>0</v>
      </c>
      <c r="AP20" s="209">
        <f t="shared" si="5"/>
        <v>0</v>
      </c>
      <c r="AQ20" s="2">
        <f t="shared" si="6"/>
        <v>0</v>
      </c>
      <c r="AR20" s="210">
        <f t="shared" si="7"/>
        <v>0</v>
      </c>
      <c r="AS20" s="241"/>
      <c r="AT20" s="207">
        <f t="shared" si="8"/>
        <v>0</v>
      </c>
      <c r="AU20" s="208">
        <f t="shared" si="9"/>
        <v>0</v>
      </c>
      <c r="AV20" s="208">
        <f t="shared" si="10"/>
        <v>0</v>
      </c>
      <c r="AW20" s="208">
        <f t="shared" si="11"/>
        <v>0</v>
      </c>
      <c r="AX20" s="185">
        <f t="shared" si="12"/>
        <v>0</v>
      </c>
      <c r="AY20" s="220">
        <f t="shared" si="13"/>
        <v>0</v>
      </c>
      <c r="AZ20" s="204"/>
      <c r="BJ20" s="355" t="s">
        <v>47</v>
      </c>
      <c r="BK20" s="372">
        <f t="shared" si="59"/>
        <v>7</v>
      </c>
      <c r="BL20" s="373">
        <v>4</v>
      </c>
      <c r="BM20" s="374">
        <v>3</v>
      </c>
      <c r="BN20" s="375">
        <v>6</v>
      </c>
      <c r="BO20" s="375">
        <v>4</v>
      </c>
      <c r="BP20" s="376">
        <f t="shared" si="15"/>
        <v>-2</v>
      </c>
      <c r="BQ20" s="39"/>
      <c r="BR20" s="409" t="s">
        <v>260</v>
      </c>
    </row>
    <row r="21" spans="1:70" ht="18.75" customHeight="1" outlineLevel="1" thickTop="1" thickBot="1" x14ac:dyDescent="0.4">
      <c r="A21" s="183"/>
      <c r="B21" s="257"/>
      <c r="C21" s="47" t="s">
        <v>22</v>
      </c>
      <c r="D21" s="53" t="s">
        <v>141</v>
      </c>
      <c r="E21" s="54" t="s">
        <v>48</v>
      </c>
      <c r="F21" s="184">
        <f t="shared" si="0"/>
        <v>3</v>
      </c>
      <c r="G21" s="209">
        <v>3</v>
      </c>
      <c r="H21" s="2">
        <v>0</v>
      </c>
      <c r="I21" s="210">
        <v>0</v>
      </c>
      <c r="J21" s="55"/>
      <c r="K21" s="207">
        <v>0.6</v>
      </c>
      <c r="L21" s="208">
        <v>0.2</v>
      </c>
      <c r="M21" s="208"/>
      <c r="N21" s="208"/>
      <c r="O21" s="185">
        <v>0.2</v>
      </c>
      <c r="P21" s="220">
        <f t="shared" si="60"/>
        <v>1</v>
      </c>
      <c r="Q21" s="56"/>
      <c r="R21" s="26" t="s">
        <v>317</v>
      </c>
      <c r="S21" s="26" t="s">
        <v>317</v>
      </c>
      <c r="T21" s="425"/>
      <c r="V21" s="47" t="s">
        <v>22</v>
      </c>
      <c r="W21" s="249" t="s">
        <v>194</v>
      </c>
      <c r="X21" s="54" t="s">
        <v>48</v>
      </c>
      <c r="Y21" s="184">
        <f t="shared" si="57"/>
        <v>3</v>
      </c>
      <c r="Z21" s="209">
        <v>3</v>
      </c>
      <c r="AA21" s="2">
        <v>0</v>
      </c>
      <c r="AB21" s="210">
        <v>0</v>
      </c>
      <c r="AC21" s="251"/>
      <c r="AD21" s="207">
        <v>0.6</v>
      </c>
      <c r="AE21" s="208">
        <v>0.2</v>
      </c>
      <c r="AF21" s="208"/>
      <c r="AG21" s="208"/>
      <c r="AH21" s="185">
        <v>0.2</v>
      </c>
      <c r="AI21" s="220">
        <f t="shared" si="61"/>
        <v>1</v>
      </c>
      <c r="AJ21" s="199"/>
      <c r="AL21" s="47" t="s">
        <v>22</v>
      </c>
      <c r="AM21" s="53" t="s">
        <v>141</v>
      </c>
      <c r="AN21" s="54" t="s">
        <v>48</v>
      </c>
      <c r="AO21" s="184">
        <f t="shared" si="4"/>
        <v>0</v>
      </c>
      <c r="AP21" s="209">
        <f t="shared" si="5"/>
        <v>0</v>
      </c>
      <c r="AQ21" s="2">
        <f t="shared" si="6"/>
        <v>0</v>
      </c>
      <c r="AR21" s="210">
        <f t="shared" si="7"/>
        <v>0</v>
      </c>
      <c r="AS21" s="241"/>
      <c r="AT21" s="207">
        <f t="shared" si="8"/>
        <v>0</v>
      </c>
      <c r="AU21" s="208">
        <f t="shared" si="9"/>
        <v>0</v>
      </c>
      <c r="AV21" s="208">
        <f t="shared" si="10"/>
        <v>0</v>
      </c>
      <c r="AW21" s="208">
        <f t="shared" si="11"/>
        <v>0</v>
      </c>
      <c r="AX21" s="185">
        <f t="shared" si="12"/>
        <v>0</v>
      </c>
      <c r="AY21" s="220">
        <f t="shared" si="13"/>
        <v>0</v>
      </c>
      <c r="AZ21" s="204"/>
      <c r="BJ21" s="355" t="s">
        <v>48</v>
      </c>
      <c r="BK21" s="372">
        <f t="shared" si="59"/>
        <v>3</v>
      </c>
      <c r="BL21" s="373">
        <v>2</v>
      </c>
      <c r="BM21" s="374">
        <v>1</v>
      </c>
      <c r="BN21" s="375">
        <v>0</v>
      </c>
      <c r="BO21" s="375">
        <v>0</v>
      </c>
      <c r="BP21" s="376">
        <f t="shared" si="15"/>
        <v>0</v>
      </c>
      <c r="BQ21" s="39"/>
      <c r="BR21" s="409"/>
    </row>
    <row r="22" spans="1:70" ht="18.75" customHeight="1" outlineLevel="1" thickTop="1" thickBot="1" x14ac:dyDescent="0.4">
      <c r="A22" s="183"/>
      <c r="B22" s="257"/>
      <c r="C22" s="47" t="s">
        <v>22</v>
      </c>
      <c r="D22" s="53" t="s">
        <v>142</v>
      </c>
      <c r="E22" s="54" t="s">
        <v>49</v>
      </c>
      <c r="F22" s="184">
        <f t="shared" si="0"/>
        <v>20</v>
      </c>
      <c r="G22" s="209">
        <v>6</v>
      </c>
      <c r="H22" s="2">
        <v>14</v>
      </c>
      <c r="I22" s="210">
        <v>11</v>
      </c>
      <c r="J22" s="55"/>
      <c r="K22" s="207">
        <v>2.23</v>
      </c>
      <c r="L22" s="208">
        <v>4</v>
      </c>
      <c r="M22" s="208">
        <v>1.5</v>
      </c>
      <c r="N22" s="208">
        <v>0.3</v>
      </c>
      <c r="O22" s="185">
        <v>2.6</v>
      </c>
      <c r="P22" s="220">
        <f t="shared" si="60"/>
        <v>10.63</v>
      </c>
      <c r="Q22" s="56"/>
      <c r="R22" s="26" t="s">
        <v>317</v>
      </c>
      <c r="S22" s="26" t="s">
        <v>317</v>
      </c>
      <c r="T22" s="425"/>
      <c r="V22" s="47" t="s">
        <v>22</v>
      </c>
      <c r="W22" s="249" t="s">
        <v>195</v>
      </c>
      <c r="X22" s="54" t="s">
        <v>49</v>
      </c>
      <c r="Y22" s="184">
        <f t="shared" si="57"/>
        <v>20</v>
      </c>
      <c r="Z22" s="209">
        <v>6</v>
      </c>
      <c r="AA22" s="2">
        <v>14</v>
      </c>
      <c r="AB22" s="210">
        <v>11</v>
      </c>
      <c r="AC22" s="251"/>
      <c r="AD22" s="207">
        <v>2.63</v>
      </c>
      <c r="AE22" s="208">
        <v>3.45</v>
      </c>
      <c r="AF22" s="208">
        <v>1.25</v>
      </c>
      <c r="AG22" s="208">
        <v>0.4</v>
      </c>
      <c r="AH22" s="185">
        <v>2.4</v>
      </c>
      <c r="AI22" s="220">
        <f t="shared" si="61"/>
        <v>10.130000000000001</v>
      </c>
      <c r="AJ22" s="199"/>
      <c r="AL22" s="47" t="s">
        <v>22</v>
      </c>
      <c r="AM22" s="53" t="s">
        <v>142</v>
      </c>
      <c r="AN22" s="54" t="s">
        <v>49</v>
      </c>
      <c r="AO22" s="184">
        <f t="shared" si="4"/>
        <v>0</v>
      </c>
      <c r="AP22" s="209">
        <f t="shared" si="5"/>
        <v>0</v>
      </c>
      <c r="AQ22" s="2">
        <f t="shared" si="6"/>
        <v>0</v>
      </c>
      <c r="AR22" s="210">
        <f>I22-AB22</f>
        <v>0</v>
      </c>
      <c r="AS22" s="241"/>
      <c r="AT22" s="207">
        <f t="shared" si="8"/>
        <v>-0.39999999999999991</v>
      </c>
      <c r="AU22" s="208">
        <f t="shared" si="9"/>
        <v>0.54999999999999982</v>
      </c>
      <c r="AV22" s="208">
        <f t="shared" si="10"/>
        <v>0.25</v>
      </c>
      <c r="AW22" s="208">
        <f t="shared" si="11"/>
        <v>-0.10000000000000003</v>
      </c>
      <c r="AX22" s="185">
        <f t="shared" si="12"/>
        <v>0.20000000000000018</v>
      </c>
      <c r="AY22" s="220">
        <f t="shared" si="13"/>
        <v>0.5</v>
      </c>
      <c r="AZ22" s="204"/>
      <c r="BJ22" s="361" t="s">
        <v>49</v>
      </c>
      <c r="BK22" s="378">
        <f t="shared" si="59"/>
        <v>18</v>
      </c>
      <c r="BL22" s="379">
        <v>5</v>
      </c>
      <c r="BM22" s="380">
        <v>13</v>
      </c>
      <c r="BN22" s="381">
        <v>12</v>
      </c>
      <c r="BO22" s="381">
        <v>11</v>
      </c>
      <c r="BP22" s="405">
        <f>I22-BN22</f>
        <v>-1</v>
      </c>
      <c r="BQ22" s="39"/>
      <c r="BR22" s="421" t="s">
        <v>258</v>
      </c>
    </row>
    <row r="23" spans="1:70" ht="18.75" customHeight="1" outlineLevel="1" thickTop="1" thickBot="1" x14ac:dyDescent="0.4">
      <c r="A23" s="183"/>
      <c r="B23" s="257"/>
      <c r="C23" s="47" t="s">
        <v>22</v>
      </c>
      <c r="D23" s="440" t="s">
        <v>300</v>
      </c>
      <c r="E23" s="441" t="s">
        <v>296</v>
      </c>
      <c r="F23" s="215">
        <f>G23+H23</f>
        <v>1</v>
      </c>
      <c r="G23" s="216">
        <v>1</v>
      </c>
      <c r="H23" s="217">
        <v>0</v>
      </c>
      <c r="I23" s="218">
        <v>1</v>
      </c>
      <c r="J23" s="219"/>
      <c r="K23" s="207">
        <v>0.05</v>
      </c>
      <c r="L23" s="208">
        <v>0.05</v>
      </c>
      <c r="M23" s="208"/>
      <c r="N23" s="208"/>
      <c r="O23" s="185">
        <v>0.1</v>
      </c>
      <c r="P23" s="220">
        <f t="shared" si="60"/>
        <v>0.2</v>
      </c>
      <c r="Q23" s="56"/>
      <c r="R23" s="26" t="s">
        <v>317</v>
      </c>
      <c r="S23" s="26" t="s">
        <v>317</v>
      </c>
      <c r="T23" s="425"/>
      <c r="V23" s="47"/>
      <c r="W23" s="440" t="s">
        <v>295</v>
      </c>
      <c r="X23" s="26" t="s">
        <v>296</v>
      </c>
      <c r="Y23" s="215">
        <f>Z23+AA23</f>
        <v>1</v>
      </c>
      <c r="Z23" s="216">
        <v>1</v>
      </c>
      <c r="AA23" s="217">
        <v>0</v>
      </c>
      <c r="AB23" s="218">
        <v>1</v>
      </c>
      <c r="AC23" s="251"/>
      <c r="AD23" s="207">
        <v>0.05</v>
      </c>
      <c r="AE23" s="208">
        <v>0.1</v>
      </c>
      <c r="AF23" s="208"/>
      <c r="AG23" s="208"/>
      <c r="AH23" s="185">
        <v>0.6</v>
      </c>
      <c r="AI23" s="220">
        <f t="shared" si="61"/>
        <v>0.75</v>
      </c>
      <c r="AJ23" s="199"/>
      <c r="AL23" s="47"/>
      <c r="AM23" s="440" t="s">
        <v>295</v>
      </c>
      <c r="AN23" s="26" t="s">
        <v>296</v>
      </c>
      <c r="AO23" s="215">
        <f t="shared" si="4"/>
        <v>0</v>
      </c>
      <c r="AP23" s="216">
        <f t="shared" si="5"/>
        <v>0</v>
      </c>
      <c r="AQ23" s="217">
        <f t="shared" si="6"/>
        <v>0</v>
      </c>
      <c r="AR23" s="218">
        <f t="shared" si="7"/>
        <v>0</v>
      </c>
      <c r="AS23" s="241"/>
      <c r="AT23" s="207">
        <f t="shared" si="8"/>
        <v>0</v>
      </c>
      <c r="AU23" s="208">
        <f t="shared" si="9"/>
        <v>-0.05</v>
      </c>
      <c r="AV23" s="208">
        <f t="shared" si="10"/>
        <v>0</v>
      </c>
      <c r="AW23" s="208">
        <f t="shared" si="11"/>
        <v>0</v>
      </c>
      <c r="AX23" s="185">
        <f t="shared" si="12"/>
        <v>-0.5</v>
      </c>
      <c r="AY23" s="220">
        <f t="shared" si="13"/>
        <v>-0.55000000000000004</v>
      </c>
      <c r="AZ23" s="204"/>
      <c r="BJ23" s="361" t="s">
        <v>170</v>
      </c>
      <c r="BK23" s="362">
        <v>0</v>
      </c>
      <c r="BL23" s="363">
        <v>0</v>
      </c>
      <c r="BM23" s="364">
        <v>0</v>
      </c>
      <c r="BN23" s="365">
        <v>0</v>
      </c>
      <c r="BO23" s="365">
        <v>2</v>
      </c>
      <c r="BP23" s="366">
        <f>I23-BN23</f>
        <v>1</v>
      </c>
      <c r="BQ23" s="39"/>
      <c r="BR23" s="410" t="s">
        <v>244</v>
      </c>
    </row>
    <row r="24" spans="1:70" ht="21.75" customHeight="1" thickTop="1" thickBot="1" x14ac:dyDescent="0.3">
      <c r="A24" s="183"/>
      <c r="B24" s="257"/>
      <c r="C24" s="48"/>
      <c r="D24" s="457" t="s">
        <v>85</v>
      </c>
      <c r="E24" s="458"/>
      <c r="F24" s="211">
        <f>SUM(F3:F23)</f>
        <v>73</v>
      </c>
      <c r="G24" s="212">
        <f t="shared" ref="G24:P24" si="62">SUM(G3:G23)</f>
        <v>38</v>
      </c>
      <c r="H24" s="213">
        <f t="shared" si="62"/>
        <v>35</v>
      </c>
      <c r="I24" s="214">
        <f t="shared" si="62"/>
        <v>34</v>
      </c>
      <c r="J24" s="59">
        <f t="shared" si="62"/>
        <v>0</v>
      </c>
      <c r="K24" s="60">
        <f t="shared" si="62"/>
        <v>6.1099999999999994</v>
      </c>
      <c r="L24" s="61">
        <f t="shared" si="62"/>
        <v>9.1700000000000017</v>
      </c>
      <c r="M24" s="61">
        <f t="shared" si="62"/>
        <v>5.0449999999999999</v>
      </c>
      <c r="N24" s="61">
        <f t="shared" si="62"/>
        <v>3.22</v>
      </c>
      <c r="O24" s="62">
        <f t="shared" si="62"/>
        <v>10.324999999999999</v>
      </c>
      <c r="P24" s="240">
        <f t="shared" si="62"/>
        <v>33.870000000000005</v>
      </c>
      <c r="Q24" s="56"/>
      <c r="R24" s="248">
        <f>COUNTA(R3:R23)</f>
        <v>10</v>
      </c>
      <c r="S24" s="248">
        <f>COUNTA(S3:S23)</f>
        <v>10</v>
      </c>
      <c r="T24" s="461">
        <f>COUNTA(T3:T23)</f>
        <v>0</v>
      </c>
      <c r="V24" s="48"/>
      <c r="W24" s="254" t="s">
        <v>85</v>
      </c>
      <c r="X24" s="58"/>
      <c r="Y24" s="211">
        <f>SUM(Y3:Y23)</f>
        <v>73</v>
      </c>
      <c r="Z24" s="212">
        <f t="shared" ref="Z24:AB24" si="63">SUM(Z3:Z23)</f>
        <v>38</v>
      </c>
      <c r="AA24" s="213">
        <f t="shared" si="63"/>
        <v>35</v>
      </c>
      <c r="AB24" s="214">
        <f t="shared" si="63"/>
        <v>32</v>
      </c>
      <c r="AC24" s="252"/>
      <c r="AD24" s="60">
        <f t="shared" ref="AD24:AI24" si="64">SUM(AD3:AD23)</f>
        <v>6.43</v>
      </c>
      <c r="AE24" s="61">
        <f t="shared" si="64"/>
        <v>8.57</v>
      </c>
      <c r="AF24" s="61">
        <f t="shared" si="64"/>
        <v>4.4649999999999999</v>
      </c>
      <c r="AG24" s="61">
        <f t="shared" si="64"/>
        <v>3.5700000000000003</v>
      </c>
      <c r="AH24" s="62">
        <f t="shared" si="64"/>
        <v>10.074999999999999</v>
      </c>
      <c r="AI24" s="240">
        <f t="shared" si="64"/>
        <v>33.11</v>
      </c>
      <c r="AJ24" s="199"/>
      <c r="AL24" s="48"/>
      <c r="AM24" s="57" t="s">
        <v>85</v>
      </c>
      <c r="AN24" s="58"/>
      <c r="AO24" s="211">
        <f t="shared" si="4"/>
        <v>0</v>
      </c>
      <c r="AP24" s="212">
        <f t="shared" si="5"/>
        <v>0</v>
      </c>
      <c r="AQ24" s="213">
        <f t="shared" si="6"/>
        <v>0</v>
      </c>
      <c r="AR24" s="214">
        <f t="shared" si="7"/>
        <v>2</v>
      </c>
      <c r="AS24" s="242"/>
      <c r="AT24" s="243">
        <f t="shared" si="8"/>
        <v>-0.32000000000000028</v>
      </c>
      <c r="AU24" s="244">
        <f t="shared" si="9"/>
        <v>0.60000000000000142</v>
      </c>
      <c r="AV24" s="244">
        <f t="shared" si="10"/>
        <v>0.58000000000000007</v>
      </c>
      <c r="AW24" s="244">
        <f t="shared" si="11"/>
        <v>-0.35000000000000009</v>
      </c>
      <c r="AX24" s="245">
        <f t="shared" si="12"/>
        <v>0.25</v>
      </c>
      <c r="AY24" s="240">
        <f t="shared" si="13"/>
        <v>0.76000000000000512</v>
      </c>
      <c r="AZ24" s="204"/>
      <c r="BJ24" s="259" t="s">
        <v>238</v>
      </c>
      <c r="BK24" s="211">
        <f>SUM(BK3:BK22)</f>
        <v>83</v>
      </c>
      <c r="BL24" s="212">
        <f>SUM(BL3:BL22)</f>
        <v>39</v>
      </c>
      <c r="BM24" s="213">
        <f>SUM(BM3:BM22)</f>
        <v>44</v>
      </c>
      <c r="BN24" s="346">
        <f>SUM(BN3:BN22)</f>
        <v>31</v>
      </c>
      <c r="BO24" s="346">
        <f>SUM(BO3:BO22)</f>
        <v>32</v>
      </c>
      <c r="BP24" s="347">
        <f t="shared" si="15"/>
        <v>3</v>
      </c>
      <c r="BQ24" s="408"/>
      <c r="BR24" s="408"/>
    </row>
    <row r="25" spans="1:70" ht="18.75" customHeight="1" outlineLevel="1" thickTop="1" thickBot="1" x14ac:dyDescent="0.3">
      <c r="A25" s="183"/>
      <c r="B25" s="257"/>
      <c r="C25" s="47" t="s">
        <v>24</v>
      </c>
      <c r="D25" s="440" t="s">
        <v>270</v>
      </c>
      <c r="E25" s="26" t="s">
        <v>24</v>
      </c>
      <c r="F25" s="215">
        <f t="shared" ref="F25:F44" si="65">G25+H25</f>
        <v>8</v>
      </c>
      <c r="G25" s="216">
        <v>6</v>
      </c>
      <c r="H25" s="217">
        <v>2</v>
      </c>
      <c r="I25" s="218">
        <v>10</v>
      </c>
      <c r="J25" s="219"/>
      <c r="K25" s="207">
        <v>0.6</v>
      </c>
      <c r="L25" s="208">
        <v>0.17</v>
      </c>
      <c r="M25" s="208">
        <v>1.65</v>
      </c>
      <c r="N25" s="208">
        <v>0.35</v>
      </c>
      <c r="O25" s="185">
        <v>1.25</v>
      </c>
      <c r="P25" s="220">
        <f t="shared" ref="P25:P47" si="66">SUM(K25:O25)</f>
        <v>4.0199999999999996</v>
      </c>
      <c r="Q25" s="56"/>
      <c r="R25" s="26"/>
      <c r="S25" s="26"/>
      <c r="T25" s="425"/>
      <c r="V25" s="47" t="s">
        <v>24</v>
      </c>
      <c r="W25" s="249" t="s">
        <v>196</v>
      </c>
      <c r="X25" s="54" t="s">
        <v>24</v>
      </c>
      <c r="Y25" s="215">
        <f t="shared" ref="Y25:Y42" si="67">Z25+AA25</f>
        <v>8</v>
      </c>
      <c r="Z25" s="216">
        <v>6</v>
      </c>
      <c r="AA25" s="217">
        <v>2</v>
      </c>
      <c r="AB25" s="218">
        <v>10</v>
      </c>
      <c r="AC25" s="219"/>
      <c r="AD25" s="207">
        <v>0.6</v>
      </c>
      <c r="AE25" s="208">
        <v>0.17</v>
      </c>
      <c r="AF25" s="208">
        <v>1.65</v>
      </c>
      <c r="AG25" s="208">
        <v>0.35</v>
      </c>
      <c r="AH25" s="185">
        <v>1.25</v>
      </c>
      <c r="AI25" s="220">
        <f t="shared" ref="AI25:AI42" si="68">SUM(AD25:AH25)</f>
        <v>4.0199999999999996</v>
      </c>
      <c r="AJ25" s="199"/>
      <c r="AL25" s="47" t="s">
        <v>24</v>
      </c>
      <c r="AM25" s="53" t="s">
        <v>143</v>
      </c>
      <c r="AN25" s="54" t="s">
        <v>24</v>
      </c>
      <c r="AO25" s="215">
        <f t="shared" si="4"/>
        <v>0</v>
      </c>
      <c r="AP25" s="216">
        <f t="shared" si="5"/>
        <v>0</v>
      </c>
      <c r="AQ25" s="217">
        <f t="shared" si="6"/>
        <v>0</v>
      </c>
      <c r="AR25" s="218">
        <f t="shared" si="7"/>
        <v>0</v>
      </c>
      <c r="AS25" s="241"/>
      <c r="AT25" s="207">
        <f t="shared" si="8"/>
        <v>0</v>
      </c>
      <c r="AU25" s="208">
        <f t="shared" si="9"/>
        <v>0</v>
      </c>
      <c r="AV25" s="208">
        <f t="shared" si="10"/>
        <v>0</v>
      </c>
      <c r="AW25" s="208">
        <f t="shared" si="11"/>
        <v>0</v>
      </c>
      <c r="AX25" s="185">
        <f t="shared" si="12"/>
        <v>0</v>
      </c>
      <c r="AY25" s="220">
        <f t="shared" si="13"/>
        <v>0</v>
      </c>
      <c r="AZ25" s="204"/>
      <c r="BJ25" s="349" t="s">
        <v>24</v>
      </c>
      <c r="BK25" s="350">
        <f t="shared" ref="BK25:BK40" si="69">BL25+BM25</f>
        <v>8</v>
      </c>
      <c r="BL25" s="351">
        <v>6</v>
      </c>
      <c r="BM25" s="352">
        <v>2</v>
      </c>
      <c r="BN25" s="353">
        <v>6</v>
      </c>
      <c r="BO25" s="353">
        <v>9</v>
      </c>
      <c r="BP25" s="406">
        <f t="shared" si="15"/>
        <v>4</v>
      </c>
      <c r="BQ25" s="471" t="s">
        <v>249</v>
      </c>
      <c r="BR25" s="413" t="s">
        <v>254</v>
      </c>
    </row>
    <row r="26" spans="1:70" ht="18.75" customHeight="1" outlineLevel="1" thickTop="1" thickBot="1" x14ac:dyDescent="0.3">
      <c r="A26" s="183"/>
      <c r="B26" s="257"/>
      <c r="C26" s="47" t="s">
        <v>23</v>
      </c>
      <c r="D26" s="189" t="s">
        <v>87</v>
      </c>
      <c r="E26" s="26" t="s">
        <v>50</v>
      </c>
      <c r="F26" s="215">
        <f t="shared" si="65"/>
        <v>2</v>
      </c>
      <c r="G26" s="216">
        <v>1</v>
      </c>
      <c r="H26" s="217">
        <v>1</v>
      </c>
      <c r="I26" s="218">
        <v>9</v>
      </c>
      <c r="J26" s="219"/>
      <c r="K26" s="207">
        <v>1</v>
      </c>
      <c r="L26" s="208">
        <v>0.56999999999999995</v>
      </c>
      <c r="M26" s="208">
        <v>1</v>
      </c>
      <c r="N26" s="208">
        <v>0.2</v>
      </c>
      <c r="O26" s="185">
        <v>0.7</v>
      </c>
      <c r="P26" s="220">
        <f t="shared" si="66"/>
        <v>3.4699999999999998</v>
      </c>
      <c r="Q26" s="56"/>
      <c r="R26" s="26" t="s">
        <v>317</v>
      </c>
      <c r="S26" s="26" t="s">
        <v>317</v>
      </c>
      <c r="T26" s="425"/>
      <c r="V26" s="47" t="s">
        <v>23</v>
      </c>
      <c r="W26" s="249" t="s">
        <v>197</v>
      </c>
      <c r="X26" s="54" t="s">
        <v>50</v>
      </c>
      <c r="Y26" s="215">
        <f t="shared" si="67"/>
        <v>2</v>
      </c>
      <c r="Z26" s="216">
        <v>1</v>
      </c>
      <c r="AA26" s="217">
        <v>1</v>
      </c>
      <c r="AB26" s="218">
        <v>9</v>
      </c>
      <c r="AC26" s="219"/>
      <c r="AD26" s="207">
        <v>1.1000000000000001</v>
      </c>
      <c r="AE26" s="208">
        <v>0.37</v>
      </c>
      <c r="AF26" s="208">
        <v>1</v>
      </c>
      <c r="AG26" s="208">
        <v>0.3</v>
      </c>
      <c r="AH26" s="185">
        <v>0.8</v>
      </c>
      <c r="AI26" s="220">
        <f t="shared" si="68"/>
        <v>3.5700000000000003</v>
      </c>
      <c r="AJ26" s="199"/>
      <c r="AL26" s="47" t="s">
        <v>23</v>
      </c>
      <c r="AM26" s="53" t="s">
        <v>144</v>
      </c>
      <c r="AN26" s="54" t="s">
        <v>50</v>
      </c>
      <c r="AO26" s="215">
        <f t="shared" si="4"/>
        <v>0</v>
      </c>
      <c r="AP26" s="216">
        <f t="shared" si="5"/>
        <v>0</v>
      </c>
      <c r="AQ26" s="217">
        <f t="shared" si="6"/>
        <v>0</v>
      </c>
      <c r="AR26" s="218">
        <f t="shared" si="7"/>
        <v>0</v>
      </c>
      <c r="AS26" s="241"/>
      <c r="AT26" s="207">
        <f t="shared" si="8"/>
        <v>-0.10000000000000009</v>
      </c>
      <c r="AU26" s="208">
        <f t="shared" si="9"/>
        <v>0.19999999999999996</v>
      </c>
      <c r="AV26" s="208">
        <f t="shared" si="10"/>
        <v>0</v>
      </c>
      <c r="AW26" s="208">
        <f t="shared" si="11"/>
        <v>-9.9999999999999978E-2</v>
      </c>
      <c r="AX26" s="185">
        <f t="shared" si="12"/>
        <v>-0.10000000000000009</v>
      </c>
      <c r="AY26" s="220">
        <f t="shared" si="13"/>
        <v>-0.10000000000000053</v>
      </c>
      <c r="AZ26" s="204"/>
      <c r="BJ26" s="403" t="s">
        <v>50</v>
      </c>
      <c r="BK26" s="356">
        <f t="shared" si="69"/>
        <v>3</v>
      </c>
      <c r="BL26" s="357">
        <v>1</v>
      </c>
      <c r="BM26" s="358">
        <v>2</v>
      </c>
      <c r="BN26" s="359">
        <v>12</v>
      </c>
      <c r="BO26" s="359">
        <v>11</v>
      </c>
      <c r="BP26" s="360">
        <f t="shared" si="15"/>
        <v>-3</v>
      </c>
      <c r="BQ26" s="472"/>
      <c r="BR26" s="403"/>
    </row>
    <row r="27" spans="1:70" ht="18.75" customHeight="1" outlineLevel="1" thickTop="1" thickBot="1" x14ac:dyDescent="0.3">
      <c r="A27" s="183"/>
      <c r="B27" s="257"/>
      <c r="C27" s="47" t="s">
        <v>23</v>
      </c>
      <c r="D27" s="189" t="s">
        <v>88</v>
      </c>
      <c r="E27" s="26" t="s">
        <v>51</v>
      </c>
      <c r="F27" s="215">
        <f t="shared" si="65"/>
        <v>2</v>
      </c>
      <c r="G27" s="216">
        <v>1</v>
      </c>
      <c r="H27" s="217">
        <v>1</v>
      </c>
      <c r="I27" s="218">
        <v>3</v>
      </c>
      <c r="J27" s="219"/>
      <c r="K27" s="207"/>
      <c r="L27" s="208">
        <v>0.03</v>
      </c>
      <c r="M27" s="208">
        <v>0.55000000000000004</v>
      </c>
      <c r="N27" s="208">
        <v>0.4</v>
      </c>
      <c r="O27" s="185">
        <v>0.5</v>
      </c>
      <c r="P27" s="220">
        <f t="shared" si="66"/>
        <v>1.48</v>
      </c>
      <c r="Q27" s="56"/>
      <c r="R27" s="26"/>
      <c r="S27" s="26"/>
      <c r="T27" s="425"/>
      <c r="V27" s="47" t="s">
        <v>23</v>
      </c>
      <c r="W27" s="249" t="s">
        <v>198</v>
      </c>
      <c r="X27" s="54" t="s">
        <v>51</v>
      </c>
      <c r="Y27" s="215">
        <f t="shared" si="67"/>
        <v>2</v>
      </c>
      <c r="Z27" s="216">
        <v>1</v>
      </c>
      <c r="AA27" s="217">
        <v>1</v>
      </c>
      <c r="AB27" s="218">
        <v>3</v>
      </c>
      <c r="AC27" s="219"/>
      <c r="AD27" s="207"/>
      <c r="AE27" s="208">
        <v>0.03</v>
      </c>
      <c r="AF27" s="208">
        <v>0.55000000000000004</v>
      </c>
      <c r="AG27" s="208">
        <v>0.4</v>
      </c>
      <c r="AH27" s="185">
        <v>0.5</v>
      </c>
      <c r="AI27" s="220">
        <f t="shared" si="68"/>
        <v>1.48</v>
      </c>
      <c r="AJ27" s="199"/>
      <c r="AL27" s="47" t="s">
        <v>23</v>
      </c>
      <c r="AM27" s="53" t="s">
        <v>145</v>
      </c>
      <c r="AN27" s="54" t="s">
        <v>51</v>
      </c>
      <c r="AO27" s="215">
        <f t="shared" si="4"/>
        <v>0</v>
      </c>
      <c r="AP27" s="216">
        <f t="shared" si="5"/>
        <v>0</v>
      </c>
      <c r="AQ27" s="217">
        <f t="shared" si="6"/>
        <v>0</v>
      </c>
      <c r="AR27" s="218">
        <f t="shared" si="7"/>
        <v>0</v>
      </c>
      <c r="AS27" s="241"/>
      <c r="AT27" s="207">
        <f t="shared" si="8"/>
        <v>0</v>
      </c>
      <c r="AU27" s="208">
        <f t="shared" si="9"/>
        <v>0</v>
      </c>
      <c r="AV27" s="208">
        <f t="shared" si="10"/>
        <v>0</v>
      </c>
      <c r="AW27" s="208">
        <f t="shared" si="11"/>
        <v>0</v>
      </c>
      <c r="AX27" s="185">
        <f t="shared" si="12"/>
        <v>0</v>
      </c>
      <c r="AY27" s="220">
        <f t="shared" si="13"/>
        <v>0</v>
      </c>
      <c r="AZ27" s="204"/>
      <c r="BJ27" s="403" t="s">
        <v>51</v>
      </c>
      <c r="BK27" s="356">
        <f t="shared" si="69"/>
        <v>1</v>
      </c>
      <c r="BL27" s="357">
        <v>1</v>
      </c>
      <c r="BM27" s="358">
        <v>0</v>
      </c>
      <c r="BN27" s="359">
        <v>4</v>
      </c>
      <c r="BO27" s="359">
        <v>4</v>
      </c>
      <c r="BP27" s="360">
        <f t="shared" si="15"/>
        <v>-1</v>
      </c>
      <c r="BQ27" s="472"/>
      <c r="BR27" s="403"/>
    </row>
    <row r="28" spans="1:70" ht="18.75" customHeight="1" outlineLevel="1" thickTop="1" thickBot="1" x14ac:dyDescent="0.3">
      <c r="A28" s="183"/>
      <c r="B28" s="257"/>
      <c r="C28" s="47" t="s">
        <v>23</v>
      </c>
      <c r="D28" s="189" t="s">
        <v>89</v>
      </c>
      <c r="E28" s="26" t="s">
        <v>52</v>
      </c>
      <c r="F28" s="215">
        <f t="shared" si="65"/>
        <v>2</v>
      </c>
      <c r="G28" s="216">
        <v>2</v>
      </c>
      <c r="H28" s="217">
        <v>0</v>
      </c>
      <c r="I28" s="218">
        <v>9</v>
      </c>
      <c r="J28" s="219"/>
      <c r="K28" s="207">
        <v>0.5</v>
      </c>
      <c r="L28" s="208">
        <v>0.7</v>
      </c>
      <c r="M28" s="208">
        <v>0.3</v>
      </c>
      <c r="N28" s="208">
        <v>0.5</v>
      </c>
      <c r="O28" s="185">
        <v>0.25</v>
      </c>
      <c r="P28" s="220">
        <f t="shared" si="66"/>
        <v>2.25</v>
      </c>
      <c r="Q28" s="56"/>
      <c r="R28" s="26" t="s">
        <v>317</v>
      </c>
      <c r="S28" s="26" t="s">
        <v>317</v>
      </c>
      <c r="T28" s="425"/>
      <c r="V28" s="47" t="s">
        <v>23</v>
      </c>
      <c r="W28" s="249" t="s">
        <v>199</v>
      </c>
      <c r="X28" s="54" t="s">
        <v>52</v>
      </c>
      <c r="Y28" s="215">
        <f t="shared" si="67"/>
        <v>2</v>
      </c>
      <c r="Z28" s="216">
        <v>2</v>
      </c>
      <c r="AA28" s="217">
        <v>0</v>
      </c>
      <c r="AB28" s="218">
        <v>7</v>
      </c>
      <c r="AC28" s="219"/>
      <c r="AD28" s="207">
        <v>0.5</v>
      </c>
      <c r="AE28" s="208">
        <v>0.5</v>
      </c>
      <c r="AF28" s="208">
        <v>0.3</v>
      </c>
      <c r="AG28" s="208">
        <v>0.4</v>
      </c>
      <c r="AH28" s="185">
        <v>0.5</v>
      </c>
      <c r="AI28" s="220">
        <f t="shared" si="68"/>
        <v>2.2000000000000002</v>
      </c>
      <c r="AJ28" s="199"/>
      <c r="AL28" s="47" t="s">
        <v>23</v>
      </c>
      <c r="AM28" s="53" t="s">
        <v>146</v>
      </c>
      <c r="AN28" s="54" t="s">
        <v>52</v>
      </c>
      <c r="AO28" s="215">
        <f t="shared" si="4"/>
        <v>0</v>
      </c>
      <c r="AP28" s="216">
        <f t="shared" si="5"/>
        <v>0</v>
      </c>
      <c r="AQ28" s="217">
        <f t="shared" si="6"/>
        <v>0</v>
      </c>
      <c r="AR28" s="218">
        <f t="shared" si="7"/>
        <v>2</v>
      </c>
      <c r="AS28" s="241"/>
      <c r="AT28" s="207">
        <f t="shared" si="8"/>
        <v>0</v>
      </c>
      <c r="AU28" s="208">
        <f t="shared" si="9"/>
        <v>0.19999999999999996</v>
      </c>
      <c r="AV28" s="208">
        <f t="shared" si="10"/>
        <v>0</v>
      </c>
      <c r="AW28" s="208">
        <f t="shared" si="11"/>
        <v>9.9999999999999978E-2</v>
      </c>
      <c r="AX28" s="185">
        <f t="shared" si="12"/>
        <v>-0.25</v>
      </c>
      <c r="AY28" s="220">
        <f t="shared" si="13"/>
        <v>4.9999999999999822E-2</v>
      </c>
      <c r="AZ28" s="204"/>
      <c r="BJ28" s="403" t="s">
        <v>52</v>
      </c>
      <c r="BK28" s="356">
        <f t="shared" si="69"/>
        <v>1</v>
      </c>
      <c r="BL28" s="357">
        <v>1</v>
      </c>
      <c r="BM28" s="358">
        <v>0</v>
      </c>
      <c r="BN28" s="359">
        <v>7</v>
      </c>
      <c r="BO28" s="359">
        <v>6</v>
      </c>
      <c r="BP28" s="360">
        <f t="shared" si="15"/>
        <v>2</v>
      </c>
      <c r="BQ28" s="472"/>
      <c r="BR28" s="403"/>
    </row>
    <row r="29" spans="1:70" ht="18.75" customHeight="1" outlineLevel="1" thickTop="1" thickBot="1" x14ac:dyDescent="0.3">
      <c r="A29" s="183"/>
      <c r="B29" s="257"/>
      <c r="C29" s="47" t="s">
        <v>23</v>
      </c>
      <c r="D29" s="189" t="s">
        <v>90</v>
      </c>
      <c r="E29" s="26" t="s">
        <v>53</v>
      </c>
      <c r="F29" s="215">
        <f t="shared" si="65"/>
        <v>2</v>
      </c>
      <c r="G29" s="216">
        <v>1</v>
      </c>
      <c r="H29" s="217">
        <v>1</v>
      </c>
      <c r="I29" s="218">
        <v>7</v>
      </c>
      <c r="J29" s="219"/>
      <c r="K29" s="207">
        <v>0.1</v>
      </c>
      <c r="L29" s="208">
        <v>0.5</v>
      </c>
      <c r="M29" s="208">
        <v>0.2</v>
      </c>
      <c r="N29" s="208">
        <v>0.45</v>
      </c>
      <c r="O29" s="185">
        <v>0.6</v>
      </c>
      <c r="P29" s="220">
        <f t="shared" si="66"/>
        <v>1.85</v>
      </c>
      <c r="Q29" s="56"/>
      <c r="R29" s="26"/>
      <c r="S29" s="26"/>
      <c r="T29" s="425"/>
      <c r="V29" s="47" t="s">
        <v>23</v>
      </c>
      <c r="W29" s="249" t="s">
        <v>200</v>
      </c>
      <c r="X29" s="54" t="s">
        <v>53</v>
      </c>
      <c r="Y29" s="215">
        <f t="shared" si="67"/>
        <v>2</v>
      </c>
      <c r="Z29" s="216">
        <v>1</v>
      </c>
      <c r="AA29" s="217">
        <v>1</v>
      </c>
      <c r="AB29" s="218">
        <v>7</v>
      </c>
      <c r="AC29" s="219"/>
      <c r="AD29" s="207">
        <v>0.1</v>
      </c>
      <c r="AE29" s="208">
        <v>0.5</v>
      </c>
      <c r="AF29" s="208">
        <v>0.2</v>
      </c>
      <c r="AG29" s="208">
        <v>0.45</v>
      </c>
      <c r="AH29" s="185">
        <v>0.6</v>
      </c>
      <c r="AI29" s="220">
        <f t="shared" si="68"/>
        <v>1.85</v>
      </c>
      <c r="AJ29" s="199"/>
      <c r="AL29" s="47" t="s">
        <v>23</v>
      </c>
      <c r="AM29" s="189" t="s">
        <v>90</v>
      </c>
      <c r="AN29" s="54" t="s">
        <v>53</v>
      </c>
      <c r="AO29" s="215">
        <f t="shared" si="4"/>
        <v>0</v>
      </c>
      <c r="AP29" s="216">
        <f t="shared" si="5"/>
        <v>0</v>
      </c>
      <c r="AQ29" s="217">
        <f t="shared" si="6"/>
        <v>0</v>
      </c>
      <c r="AR29" s="218">
        <f t="shared" si="7"/>
        <v>0</v>
      </c>
      <c r="AS29" s="241"/>
      <c r="AT29" s="207">
        <f t="shared" si="8"/>
        <v>0</v>
      </c>
      <c r="AU29" s="208">
        <f t="shared" si="9"/>
        <v>0</v>
      </c>
      <c r="AV29" s="208">
        <f t="shared" si="10"/>
        <v>0</v>
      </c>
      <c r="AW29" s="208">
        <f t="shared" si="11"/>
        <v>0</v>
      </c>
      <c r="AX29" s="185">
        <f t="shared" si="12"/>
        <v>0</v>
      </c>
      <c r="AY29" s="220">
        <f t="shared" si="13"/>
        <v>0</v>
      </c>
      <c r="AZ29" s="204"/>
      <c r="BJ29" s="403" t="s">
        <v>53</v>
      </c>
      <c r="BK29" s="356">
        <f t="shared" si="69"/>
        <v>3</v>
      </c>
      <c r="BL29" s="357">
        <v>2</v>
      </c>
      <c r="BM29" s="358">
        <v>1</v>
      </c>
      <c r="BN29" s="359">
        <v>7</v>
      </c>
      <c r="BO29" s="359">
        <v>7</v>
      </c>
      <c r="BP29" s="360">
        <f t="shared" si="15"/>
        <v>0</v>
      </c>
      <c r="BQ29" s="472"/>
      <c r="BR29" s="403"/>
    </row>
    <row r="30" spans="1:70" ht="18.75" customHeight="1" outlineLevel="1" thickTop="1" thickBot="1" x14ac:dyDescent="0.3">
      <c r="A30" s="183"/>
      <c r="B30" s="257"/>
      <c r="C30" s="47" t="s">
        <v>23</v>
      </c>
      <c r="D30" s="440" t="s">
        <v>310</v>
      </c>
      <c r="E30" s="26" t="s">
        <v>54</v>
      </c>
      <c r="F30" s="215">
        <f t="shared" si="65"/>
        <v>1</v>
      </c>
      <c r="G30" s="216">
        <v>1</v>
      </c>
      <c r="H30" s="217">
        <v>0</v>
      </c>
      <c r="I30" s="218">
        <v>5</v>
      </c>
      <c r="J30" s="219"/>
      <c r="K30" s="207">
        <v>0.1</v>
      </c>
      <c r="L30" s="208"/>
      <c r="M30" s="208"/>
      <c r="N30" s="208">
        <v>0.2</v>
      </c>
      <c r="O30" s="185">
        <v>0.05</v>
      </c>
      <c r="P30" s="220">
        <f t="shared" si="66"/>
        <v>0.35000000000000003</v>
      </c>
      <c r="Q30" s="56"/>
      <c r="R30" s="26"/>
      <c r="S30" s="26"/>
      <c r="T30" s="428"/>
      <c r="V30" s="47" t="s">
        <v>23</v>
      </c>
      <c r="W30" s="249" t="s">
        <v>201</v>
      </c>
      <c r="X30" s="54" t="s">
        <v>54</v>
      </c>
      <c r="Y30" s="215">
        <f t="shared" si="67"/>
        <v>1</v>
      </c>
      <c r="Z30" s="216">
        <v>1</v>
      </c>
      <c r="AA30" s="217">
        <v>0</v>
      </c>
      <c r="AB30" s="218">
        <v>5</v>
      </c>
      <c r="AC30" s="219"/>
      <c r="AD30" s="207">
        <v>0.1</v>
      </c>
      <c r="AE30" s="208"/>
      <c r="AF30" s="208"/>
      <c r="AG30" s="208">
        <v>0.2</v>
      </c>
      <c r="AH30" s="185">
        <v>0.05</v>
      </c>
      <c r="AI30" s="220">
        <f t="shared" si="68"/>
        <v>0.35000000000000003</v>
      </c>
      <c r="AJ30" s="199"/>
      <c r="AL30" s="47" t="s">
        <v>23</v>
      </c>
      <c r="AM30" s="189" t="s">
        <v>167</v>
      </c>
      <c r="AN30" s="54" t="s">
        <v>54</v>
      </c>
      <c r="AO30" s="215">
        <f t="shared" si="4"/>
        <v>0</v>
      </c>
      <c r="AP30" s="216">
        <f t="shared" si="5"/>
        <v>0</v>
      </c>
      <c r="AQ30" s="217">
        <f t="shared" si="6"/>
        <v>0</v>
      </c>
      <c r="AR30" s="218">
        <f t="shared" si="7"/>
        <v>0</v>
      </c>
      <c r="AS30" s="241"/>
      <c r="AT30" s="207">
        <f t="shared" si="8"/>
        <v>0</v>
      </c>
      <c r="AU30" s="208">
        <f t="shared" si="9"/>
        <v>0</v>
      </c>
      <c r="AV30" s="208">
        <f t="shared" si="10"/>
        <v>0</v>
      </c>
      <c r="AW30" s="208">
        <f t="shared" si="11"/>
        <v>0</v>
      </c>
      <c r="AX30" s="185">
        <f t="shared" si="12"/>
        <v>0</v>
      </c>
      <c r="AY30" s="220">
        <f t="shared" si="13"/>
        <v>0</v>
      </c>
      <c r="AZ30" s="204"/>
      <c r="BJ30" s="403" t="s">
        <v>54</v>
      </c>
      <c r="BK30" s="356">
        <f t="shared" si="69"/>
        <v>2</v>
      </c>
      <c r="BL30" s="357">
        <v>1</v>
      </c>
      <c r="BM30" s="358">
        <v>1</v>
      </c>
      <c r="BN30" s="359">
        <v>0</v>
      </c>
      <c r="BO30" s="359">
        <v>1</v>
      </c>
      <c r="BP30" s="360">
        <f t="shared" si="15"/>
        <v>5</v>
      </c>
      <c r="BQ30" s="472"/>
      <c r="BR30" s="409" t="s">
        <v>244</v>
      </c>
    </row>
    <row r="31" spans="1:70" ht="18.75" customHeight="1" outlineLevel="1" thickTop="1" thickBot="1" x14ac:dyDescent="0.3">
      <c r="A31" s="183"/>
      <c r="B31" s="257"/>
      <c r="C31" s="47" t="s">
        <v>23</v>
      </c>
      <c r="D31" s="189" t="s">
        <v>181</v>
      </c>
      <c r="E31" s="26" t="s">
        <v>55</v>
      </c>
      <c r="F31" s="215">
        <f t="shared" si="65"/>
        <v>2</v>
      </c>
      <c r="G31" s="216">
        <v>1</v>
      </c>
      <c r="H31" s="217">
        <v>1</v>
      </c>
      <c r="I31" s="218">
        <v>3</v>
      </c>
      <c r="J31" s="219"/>
      <c r="K31" s="207"/>
      <c r="L31" s="208">
        <v>0.03</v>
      </c>
      <c r="M31" s="208"/>
      <c r="N31" s="208">
        <v>0.1</v>
      </c>
      <c r="O31" s="185">
        <v>0.2</v>
      </c>
      <c r="P31" s="220">
        <f t="shared" si="66"/>
        <v>0.33</v>
      </c>
      <c r="Q31" s="56"/>
      <c r="R31" s="26"/>
      <c r="S31" s="26"/>
      <c r="T31" s="428"/>
      <c r="V31" s="47" t="s">
        <v>23</v>
      </c>
      <c r="W31" s="249" t="s">
        <v>202</v>
      </c>
      <c r="X31" s="54" t="s">
        <v>55</v>
      </c>
      <c r="Y31" s="215">
        <f t="shared" si="67"/>
        <v>2</v>
      </c>
      <c r="Z31" s="216">
        <v>1</v>
      </c>
      <c r="AA31" s="217">
        <v>1</v>
      </c>
      <c r="AB31" s="218">
        <v>3</v>
      </c>
      <c r="AC31" s="219"/>
      <c r="AD31" s="207"/>
      <c r="AE31" s="208">
        <v>0.03</v>
      </c>
      <c r="AF31" s="208"/>
      <c r="AG31" s="208">
        <v>0.1</v>
      </c>
      <c r="AH31" s="185">
        <v>0.2</v>
      </c>
      <c r="AI31" s="220">
        <f t="shared" si="68"/>
        <v>0.33</v>
      </c>
      <c r="AJ31" s="199"/>
      <c r="AL31" s="47" t="s">
        <v>23</v>
      </c>
      <c r="AM31" s="189" t="s">
        <v>92</v>
      </c>
      <c r="AN31" s="54" t="s">
        <v>55</v>
      </c>
      <c r="AO31" s="215">
        <f t="shared" si="4"/>
        <v>0</v>
      </c>
      <c r="AP31" s="216">
        <f t="shared" si="5"/>
        <v>0</v>
      </c>
      <c r="AQ31" s="217">
        <f t="shared" si="6"/>
        <v>0</v>
      </c>
      <c r="AR31" s="218">
        <f t="shared" si="7"/>
        <v>0</v>
      </c>
      <c r="AS31" s="241"/>
      <c r="AT31" s="207">
        <f t="shared" si="8"/>
        <v>0</v>
      </c>
      <c r="AU31" s="208">
        <f t="shared" si="9"/>
        <v>0</v>
      </c>
      <c r="AV31" s="208">
        <f t="shared" si="10"/>
        <v>0</v>
      </c>
      <c r="AW31" s="208">
        <f t="shared" si="11"/>
        <v>0</v>
      </c>
      <c r="AX31" s="185">
        <f t="shared" si="12"/>
        <v>0</v>
      </c>
      <c r="AY31" s="220">
        <f t="shared" si="13"/>
        <v>0</v>
      </c>
      <c r="AZ31" s="204"/>
      <c r="BJ31" s="403" t="s">
        <v>55</v>
      </c>
      <c r="BK31" s="356">
        <f t="shared" si="69"/>
        <v>2</v>
      </c>
      <c r="BL31" s="357">
        <v>1</v>
      </c>
      <c r="BM31" s="358">
        <v>1</v>
      </c>
      <c r="BN31" s="359">
        <v>1</v>
      </c>
      <c r="BO31" s="359">
        <v>2</v>
      </c>
      <c r="BP31" s="360">
        <f t="shared" si="15"/>
        <v>2</v>
      </c>
      <c r="BQ31" s="472"/>
      <c r="BR31" s="409" t="s">
        <v>244</v>
      </c>
    </row>
    <row r="32" spans="1:70" ht="18.75" customHeight="1" outlineLevel="1" thickTop="1" thickBot="1" x14ac:dyDescent="0.3">
      <c r="A32" s="183"/>
      <c r="B32" s="257"/>
      <c r="C32" s="250" t="s">
        <v>23</v>
      </c>
      <c r="D32" s="249" t="s">
        <v>178</v>
      </c>
      <c r="E32" s="26" t="s">
        <v>175</v>
      </c>
      <c r="F32" s="215">
        <f t="shared" si="65"/>
        <v>3</v>
      </c>
      <c r="G32" s="216">
        <v>1</v>
      </c>
      <c r="H32" s="217">
        <v>2</v>
      </c>
      <c r="I32" s="218">
        <v>3</v>
      </c>
      <c r="J32" s="219"/>
      <c r="K32" s="207"/>
      <c r="L32" s="208">
        <v>4.4999999999999998E-2</v>
      </c>
      <c r="M32" s="208"/>
      <c r="N32" s="208"/>
      <c r="O32" s="185">
        <v>0.6</v>
      </c>
      <c r="P32" s="220">
        <f t="shared" si="66"/>
        <v>0.64500000000000002</v>
      </c>
      <c r="Q32" s="56"/>
      <c r="R32" s="26"/>
      <c r="S32" s="26"/>
      <c r="T32" s="425"/>
      <c r="V32" s="47" t="s">
        <v>23</v>
      </c>
      <c r="W32" s="249" t="s">
        <v>203</v>
      </c>
      <c r="X32" s="26" t="s">
        <v>174</v>
      </c>
      <c r="Y32" s="215">
        <f t="shared" si="67"/>
        <v>3</v>
      </c>
      <c r="Z32" s="216">
        <v>1</v>
      </c>
      <c r="AA32" s="217">
        <v>2</v>
      </c>
      <c r="AB32" s="218">
        <v>3</v>
      </c>
      <c r="AC32" s="219"/>
      <c r="AD32" s="207"/>
      <c r="AE32" s="208">
        <v>4.4999999999999998E-2</v>
      </c>
      <c r="AF32" s="208"/>
      <c r="AG32" s="208"/>
      <c r="AH32" s="185">
        <v>0.6</v>
      </c>
      <c r="AI32" s="220">
        <f t="shared" si="68"/>
        <v>0.64500000000000002</v>
      </c>
      <c r="AJ32" s="199"/>
      <c r="AL32" s="47" t="s">
        <v>23</v>
      </c>
      <c r="AM32" s="189" t="s">
        <v>262</v>
      </c>
      <c r="AN32" s="26" t="s">
        <v>174</v>
      </c>
      <c r="AO32" s="215">
        <f t="shared" si="4"/>
        <v>0</v>
      </c>
      <c r="AP32" s="216">
        <f t="shared" si="5"/>
        <v>0</v>
      </c>
      <c r="AQ32" s="217">
        <f t="shared" si="6"/>
        <v>0</v>
      </c>
      <c r="AR32" s="218">
        <f t="shared" si="7"/>
        <v>0</v>
      </c>
      <c r="AS32" s="241"/>
      <c r="AT32" s="207">
        <f t="shared" si="8"/>
        <v>0</v>
      </c>
      <c r="AU32" s="208">
        <f t="shared" si="9"/>
        <v>0</v>
      </c>
      <c r="AV32" s="208">
        <f t="shared" si="10"/>
        <v>0</v>
      </c>
      <c r="AW32" s="208">
        <f t="shared" si="11"/>
        <v>0</v>
      </c>
      <c r="AX32" s="185">
        <f t="shared" si="12"/>
        <v>0</v>
      </c>
      <c r="AY32" s="220">
        <f t="shared" si="13"/>
        <v>0</v>
      </c>
      <c r="AZ32" s="204"/>
      <c r="BJ32" s="403" t="s">
        <v>240</v>
      </c>
      <c r="BK32" s="356">
        <f t="shared" si="69"/>
        <v>2</v>
      </c>
      <c r="BL32" s="357">
        <v>1</v>
      </c>
      <c r="BM32" s="358">
        <v>1</v>
      </c>
      <c r="BN32" s="359">
        <v>3</v>
      </c>
      <c r="BO32" s="359">
        <v>2</v>
      </c>
      <c r="BP32" s="360">
        <f t="shared" si="15"/>
        <v>0</v>
      </c>
      <c r="BQ32" s="472"/>
      <c r="BR32" s="409" t="s">
        <v>248</v>
      </c>
    </row>
    <row r="33" spans="1:71" ht="18.75" hidden="1" customHeight="1" outlineLevel="1" thickTop="1" thickBot="1" x14ac:dyDescent="0.3">
      <c r="A33" s="183"/>
      <c r="B33" s="257"/>
      <c r="C33" s="47" t="s">
        <v>28</v>
      </c>
      <c r="D33" s="189" t="s">
        <v>94</v>
      </c>
      <c r="E33" s="26" t="s">
        <v>57</v>
      </c>
      <c r="F33" s="215">
        <f t="shared" si="65"/>
        <v>0</v>
      </c>
      <c r="G33" s="216"/>
      <c r="H33" s="217"/>
      <c r="I33" s="218"/>
      <c r="J33" s="219"/>
      <c r="K33" s="207"/>
      <c r="L33" s="208"/>
      <c r="M33" s="208"/>
      <c r="N33" s="208"/>
      <c r="O33" s="185"/>
      <c r="P33" s="220">
        <f t="shared" si="66"/>
        <v>0</v>
      </c>
      <c r="Q33" s="56"/>
      <c r="R33" s="26"/>
      <c r="S33" s="26"/>
      <c r="T33" s="425"/>
      <c r="V33" s="47" t="s">
        <v>28</v>
      </c>
      <c r="W33" s="249" t="s">
        <v>204</v>
      </c>
      <c r="X33" s="54" t="s">
        <v>57</v>
      </c>
      <c r="Y33" s="215">
        <f t="shared" si="67"/>
        <v>0</v>
      </c>
      <c r="Z33" s="216"/>
      <c r="AA33" s="217"/>
      <c r="AB33" s="218"/>
      <c r="AC33" s="219"/>
      <c r="AD33" s="207"/>
      <c r="AE33" s="208"/>
      <c r="AF33" s="208"/>
      <c r="AG33" s="208"/>
      <c r="AH33" s="185"/>
      <c r="AI33" s="220">
        <f t="shared" si="68"/>
        <v>0</v>
      </c>
      <c r="AJ33" s="199"/>
      <c r="AL33" s="47" t="s">
        <v>28</v>
      </c>
      <c r="AM33" s="53" t="s">
        <v>147</v>
      </c>
      <c r="AN33" s="54" t="s">
        <v>57</v>
      </c>
      <c r="AO33" s="215">
        <f t="shared" si="4"/>
        <v>0</v>
      </c>
      <c r="AP33" s="216">
        <f t="shared" si="5"/>
        <v>0</v>
      </c>
      <c r="AQ33" s="217">
        <f t="shared" si="6"/>
        <v>0</v>
      </c>
      <c r="AR33" s="218">
        <f t="shared" si="7"/>
        <v>0</v>
      </c>
      <c r="AS33" s="241"/>
      <c r="AT33" s="207">
        <f t="shared" si="8"/>
        <v>0</v>
      </c>
      <c r="AU33" s="208">
        <f t="shared" si="9"/>
        <v>0</v>
      </c>
      <c r="AV33" s="208">
        <f t="shared" si="10"/>
        <v>0</v>
      </c>
      <c r="AW33" s="208">
        <f t="shared" si="11"/>
        <v>0</v>
      </c>
      <c r="AX33" s="185">
        <f t="shared" si="12"/>
        <v>0</v>
      </c>
      <c r="AY33" s="220">
        <f t="shared" si="13"/>
        <v>0</v>
      </c>
      <c r="AZ33" s="204"/>
      <c r="BJ33" s="404" t="s">
        <v>57</v>
      </c>
      <c r="BK33" s="362">
        <f t="shared" si="69"/>
        <v>2</v>
      </c>
      <c r="BL33" s="363">
        <v>1</v>
      </c>
      <c r="BM33" s="364">
        <v>1</v>
      </c>
      <c r="BN33" s="365">
        <v>2</v>
      </c>
      <c r="BO33" s="365">
        <v>4</v>
      </c>
      <c r="BP33" s="366">
        <f t="shared" si="15"/>
        <v>-2</v>
      </c>
      <c r="BQ33" s="473"/>
      <c r="BR33" s="410" t="s">
        <v>244</v>
      </c>
    </row>
    <row r="34" spans="1:71" ht="16.5" outlineLevel="1" thickTop="1" thickBot="1" x14ac:dyDescent="0.3">
      <c r="A34" s="183"/>
      <c r="B34" s="257"/>
      <c r="C34" s="47" t="s">
        <v>27</v>
      </c>
      <c r="D34" s="440" t="s">
        <v>313</v>
      </c>
      <c r="E34" s="26" t="s">
        <v>309</v>
      </c>
      <c r="F34" s="215">
        <f t="shared" si="65"/>
        <v>4</v>
      </c>
      <c r="G34" s="216">
        <v>1</v>
      </c>
      <c r="H34" s="217">
        <v>3</v>
      </c>
      <c r="I34" s="218">
        <v>3</v>
      </c>
      <c r="J34" s="219"/>
      <c r="K34" s="207">
        <v>0.1</v>
      </c>
      <c r="L34" s="208">
        <v>0.62</v>
      </c>
      <c r="M34" s="208">
        <v>0.45</v>
      </c>
      <c r="N34" s="208">
        <v>0.45</v>
      </c>
      <c r="O34" s="185">
        <v>0.5</v>
      </c>
      <c r="P34" s="220">
        <f t="shared" si="66"/>
        <v>2.12</v>
      </c>
      <c r="Q34" s="56"/>
      <c r="R34" s="26" t="s">
        <v>317</v>
      </c>
      <c r="S34" s="26" t="s">
        <v>317</v>
      </c>
      <c r="T34" s="425"/>
      <c r="V34" s="47" t="s">
        <v>27</v>
      </c>
      <c r="W34" s="249" t="s">
        <v>205</v>
      </c>
      <c r="X34" s="54" t="s">
        <v>58</v>
      </c>
      <c r="Y34" s="215">
        <f t="shared" si="67"/>
        <v>3</v>
      </c>
      <c r="Z34" s="216">
        <v>1</v>
      </c>
      <c r="AA34" s="217">
        <v>2</v>
      </c>
      <c r="AB34" s="218">
        <v>3</v>
      </c>
      <c r="AC34" s="219"/>
      <c r="AD34" s="207">
        <v>0.1</v>
      </c>
      <c r="AE34" s="208">
        <v>1.1200000000000001</v>
      </c>
      <c r="AF34" s="208">
        <v>0.2</v>
      </c>
      <c r="AG34" s="208">
        <v>0.45</v>
      </c>
      <c r="AH34" s="185">
        <v>0.25</v>
      </c>
      <c r="AI34" s="220">
        <f t="shared" si="68"/>
        <v>2.12</v>
      </c>
      <c r="AJ34" s="199"/>
      <c r="AL34" s="47" t="s">
        <v>27</v>
      </c>
      <c r="AM34" s="53" t="s">
        <v>148</v>
      </c>
      <c r="AN34" s="54" t="s">
        <v>58</v>
      </c>
      <c r="AO34" s="215">
        <f t="shared" si="4"/>
        <v>1</v>
      </c>
      <c r="AP34" s="216">
        <f t="shared" si="5"/>
        <v>0</v>
      </c>
      <c r="AQ34" s="217">
        <f t="shared" si="6"/>
        <v>1</v>
      </c>
      <c r="AR34" s="218">
        <f t="shared" si="7"/>
        <v>0</v>
      </c>
      <c r="AS34" s="241"/>
      <c r="AT34" s="207">
        <f t="shared" si="8"/>
        <v>0</v>
      </c>
      <c r="AU34" s="208">
        <f t="shared" si="9"/>
        <v>-0.50000000000000011</v>
      </c>
      <c r="AV34" s="208">
        <f t="shared" si="10"/>
        <v>0.25</v>
      </c>
      <c r="AW34" s="208">
        <f t="shared" si="11"/>
        <v>0</v>
      </c>
      <c r="AX34" s="185">
        <f t="shared" si="12"/>
        <v>0.25</v>
      </c>
      <c r="AY34" s="220">
        <f t="shared" si="13"/>
        <v>0</v>
      </c>
      <c r="AZ34" s="204"/>
      <c r="BJ34" s="349" t="s">
        <v>58</v>
      </c>
      <c r="BK34" s="350">
        <f t="shared" si="69"/>
        <v>4</v>
      </c>
      <c r="BL34" s="351">
        <v>2</v>
      </c>
      <c r="BM34" s="352">
        <v>2</v>
      </c>
      <c r="BN34" s="353">
        <v>3</v>
      </c>
      <c r="BO34" s="353">
        <v>4</v>
      </c>
      <c r="BP34" s="354">
        <f t="shared" si="15"/>
        <v>0</v>
      </c>
      <c r="BQ34" s="471" t="s">
        <v>250</v>
      </c>
      <c r="BR34" s="411"/>
    </row>
    <row r="35" spans="1:71" ht="18.75" customHeight="1" outlineLevel="1" thickTop="1" thickBot="1" x14ac:dyDescent="0.3">
      <c r="A35" s="183"/>
      <c r="B35" s="257"/>
      <c r="C35" s="47" t="s">
        <v>27</v>
      </c>
      <c r="D35" s="189" t="s">
        <v>116</v>
      </c>
      <c r="E35" s="26" t="s">
        <v>59</v>
      </c>
      <c r="F35" s="215">
        <f t="shared" si="65"/>
        <v>1</v>
      </c>
      <c r="G35" s="216">
        <v>0</v>
      </c>
      <c r="H35" s="217">
        <v>1</v>
      </c>
      <c r="I35" s="218">
        <v>0</v>
      </c>
      <c r="J35" s="219"/>
      <c r="K35" s="207"/>
      <c r="L35" s="208">
        <v>0.1</v>
      </c>
      <c r="M35" s="208">
        <v>0.55000000000000004</v>
      </c>
      <c r="N35" s="208"/>
      <c r="O35" s="185"/>
      <c r="P35" s="220">
        <f t="shared" si="66"/>
        <v>0.65</v>
      </c>
      <c r="Q35" s="56"/>
      <c r="R35" s="26"/>
      <c r="S35" s="26"/>
      <c r="T35" s="428"/>
      <c r="V35" s="47" t="s">
        <v>27</v>
      </c>
      <c r="W35" s="249" t="s">
        <v>206</v>
      </c>
      <c r="X35" s="54" t="s">
        <v>59</v>
      </c>
      <c r="Y35" s="215">
        <f t="shared" si="67"/>
        <v>1</v>
      </c>
      <c r="Z35" s="216">
        <v>0</v>
      </c>
      <c r="AA35" s="217">
        <v>1</v>
      </c>
      <c r="AB35" s="218">
        <v>0</v>
      </c>
      <c r="AC35" s="219"/>
      <c r="AD35" s="207"/>
      <c r="AE35" s="208">
        <v>0.1</v>
      </c>
      <c r="AF35" s="208">
        <v>0.55000000000000004</v>
      </c>
      <c r="AG35" s="208"/>
      <c r="AH35" s="185"/>
      <c r="AI35" s="220">
        <f t="shared" si="68"/>
        <v>0.65</v>
      </c>
      <c r="AJ35" s="199"/>
      <c r="AL35" s="47" t="s">
        <v>27</v>
      </c>
      <c r="AM35" s="53" t="s">
        <v>149</v>
      </c>
      <c r="AN35" s="54" t="s">
        <v>59</v>
      </c>
      <c r="AO35" s="215">
        <f t="shared" si="4"/>
        <v>0</v>
      </c>
      <c r="AP35" s="216">
        <f t="shared" si="5"/>
        <v>0</v>
      </c>
      <c r="AQ35" s="217">
        <f t="shared" si="6"/>
        <v>0</v>
      </c>
      <c r="AR35" s="218">
        <f t="shared" si="7"/>
        <v>0</v>
      </c>
      <c r="AS35" s="241"/>
      <c r="AT35" s="207">
        <f t="shared" si="8"/>
        <v>0</v>
      </c>
      <c r="AU35" s="208">
        <f t="shared" si="9"/>
        <v>0</v>
      </c>
      <c r="AV35" s="208">
        <f t="shared" si="10"/>
        <v>0</v>
      </c>
      <c r="AW35" s="208">
        <f t="shared" si="11"/>
        <v>0</v>
      </c>
      <c r="AX35" s="185">
        <f t="shared" si="12"/>
        <v>0</v>
      </c>
      <c r="AY35" s="220">
        <f t="shared" si="13"/>
        <v>0</v>
      </c>
      <c r="AZ35" s="204"/>
      <c r="BJ35" s="355" t="s">
        <v>59</v>
      </c>
      <c r="BK35" s="356">
        <f t="shared" si="69"/>
        <v>1</v>
      </c>
      <c r="BL35" s="357">
        <v>1</v>
      </c>
      <c r="BM35" s="358">
        <v>0</v>
      </c>
      <c r="BN35" s="359">
        <v>1</v>
      </c>
      <c r="BO35" s="359">
        <v>0</v>
      </c>
      <c r="BP35" s="360">
        <f t="shared" si="15"/>
        <v>-1</v>
      </c>
      <c r="BQ35" s="472"/>
      <c r="BR35" s="409" t="s">
        <v>246</v>
      </c>
    </row>
    <row r="36" spans="1:71" ht="18.75" customHeight="1" outlineLevel="1" thickTop="1" thickBot="1" x14ac:dyDescent="0.3">
      <c r="A36" s="183"/>
      <c r="B36" s="257"/>
      <c r="C36" s="47" t="s">
        <v>30</v>
      </c>
      <c r="D36" s="189" t="s">
        <v>96</v>
      </c>
      <c r="E36" s="26" t="s">
        <v>60</v>
      </c>
      <c r="F36" s="215">
        <f t="shared" si="65"/>
        <v>2</v>
      </c>
      <c r="G36" s="216">
        <v>1</v>
      </c>
      <c r="H36" s="217">
        <v>1</v>
      </c>
      <c r="I36" s="218">
        <v>3</v>
      </c>
      <c r="J36" s="219"/>
      <c r="K36" s="207">
        <v>0.1</v>
      </c>
      <c r="L36" s="208">
        <v>0.03</v>
      </c>
      <c r="M36" s="208"/>
      <c r="N36" s="208"/>
      <c r="O36" s="185">
        <v>0.4</v>
      </c>
      <c r="P36" s="220">
        <f t="shared" si="66"/>
        <v>0.53</v>
      </c>
      <c r="Q36" s="56"/>
      <c r="R36" s="441" t="s">
        <v>317</v>
      </c>
      <c r="S36" s="26" t="s">
        <v>317</v>
      </c>
      <c r="T36" s="425"/>
      <c r="V36" s="47" t="s">
        <v>30</v>
      </c>
      <c r="W36" s="249" t="s">
        <v>207</v>
      </c>
      <c r="X36" s="54" t="s">
        <v>60</v>
      </c>
      <c r="Y36" s="215">
        <f t="shared" si="67"/>
        <v>3</v>
      </c>
      <c r="Z36" s="216">
        <v>1</v>
      </c>
      <c r="AA36" s="217">
        <v>2</v>
      </c>
      <c r="AB36" s="218">
        <v>3</v>
      </c>
      <c r="AC36" s="219"/>
      <c r="AD36" s="207">
        <v>0.1</v>
      </c>
      <c r="AE36" s="208">
        <v>0.03</v>
      </c>
      <c r="AF36" s="208"/>
      <c r="AG36" s="208"/>
      <c r="AH36" s="185">
        <v>0.4</v>
      </c>
      <c r="AI36" s="220">
        <f t="shared" si="68"/>
        <v>0.53</v>
      </c>
      <c r="AJ36" s="199"/>
      <c r="AL36" s="47" t="s">
        <v>30</v>
      </c>
      <c r="AM36" s="53" t="s">
        <v>150</v>
      </c>
      <c r="AN36" s="54" t="s">
        <v>60</v>
      </c>
      <c r="AO36" s="215">
        <f t="shared" si="4"/>
        <v>-1</v>
      </c>
      <c r="AP36" s="216">
        <f t="shared" si="5"/>
        <v>0</v>
      </c>
      <c r="AQ36" s="217">
        <f t="shared" si="6"/>
        <v>-1</v>
      </c>
      <c r="AR36" s="218">
        <f t="shared" si="7"/>
        <v>0</v>
      </c>
      <c r="AS36" s="241"/>
      <c r="AT36" s="207">
        <f t="shared" si="8"/>
        <v>0</v>
      </c>
      <c r="AU36" s="208">
        <f t="shared" si="9"/>
        <v>0</v>
      </c>
      <c r="AV36" s="208">
        <f t="shared" si="10"/>
        <v>0</v>
      </c>
      <c r="AW36" s="208">
        <f t="shared" si="11"/>
        <v>0</v>
      </c>
      <c r="AX36" s="185">
        <f t="shared" si="12"/>
        <v>0</v>
      </c>
      <c r="AY36" s="220">
        <f t="shared" si="13"/>
        <v>0</v>
      </c>
      <c r="AZ36" s="204"/>
      <c r="BJ36" s="355" t="s">
        <v>60</v>
      </c>
      <c r="BK36" s="356">
        <f t="shared" si="69"/>
        <v>3</v>
      </c>
      <c r="BL36" s="357">
        <v>1</v>
      </c>
      <c r="BM36" s="358">
        <v>2</v>
      </c>
      <c r="BN36" s="359">
        <v>4</v>
      </c>
      <c r="BO36" s="359">
        <v>5</v>
      </c>
      <c r="BP36" s="360">
        <f t="shared" si="15"/>
        <v>-1</v>
      </c>
      <c r="BQ36" s="472"/>
      <c r="BR36" s="409"/>
    </row>
    <row r="37" spans="1:71" ht="18.75" customHeight="1" outlineLevel="1" thickTop="1" thickBot="1" x14ac:dyDescent="0.3">
      <c r="A37" s="183"/>
      <c r="B37" s="257"/>
      <c r="C37" s="47" t="s">
        <v>30</v>
      </c>
      <c r="D37" s="189" t="s">
        <v>97</v>
      </c>
      <c r="E37" s="26" t="s">
        <v>308</v>
      </c>
      <c r="F37" s="215">
        <f t="shared" si="65"/>
        <v>5</v>
      </c>
      <c r="G37" s="216">
        <v>2</v>
      </c>
      <c r="H37" s="217">
        <v>3</v>
      </c>
      <c r="I37" s="218">
        <v>5</v>
      </c>
      <c r="J37" s="219"/>
      <c r="K37" s="207">
        <v>0.2</v>
      </c>
      <c r="L37" s="208">
        <v>0.12</v>
      </c>
      <c r="M37" s="208">
        <v>0.25</v>
      </c>
      <c r="N37" s="208">
        <v>0.5</v>
      </c>
      <c r="O37" s="185">
        <v>3</v>
      </c>
      <c r="P37" s="220">
        <f t="shared" si="66"/>
        <v>4.07</v>
      </c>
      <c r="Q37" s="56"/>
      <c r="R37" s="441" t="s">
        <v>317</v>
      </c>
      <c r="S37" s="26" t="s">
        <v>317</v>
      </c>
      <c r="T37" s="425"/>
      <c r="V37" s="47" t="s">
        <v>30</v>
      </c>
      <c r="W37" s="249" t="s">
        <v>208</v>
      </c>
      <c r="X37" s="54" t="s">
        <v>61</v>
      </c>
      <c r="Y37" s="215">
        <f t="shared" si="67"/>
        <v>4</v>
      </c>
      <c r="Z37" s="216">
        <v>2</v>
      </c>
      <c r="AA37" s="217">
        <v>2</v>
      </c>
      <c r="AB37" s="218">
        <v>5</v>
      </c>
      <c r="AC37" s="219"/>
      <c r="AD37" s="207">
        <v>0.2</v>
      </c>
      <c r="AE37" s="208">
        <v>0.12</v>
      </c>
      <c r="AF37" s="208"/>
      <c r="AG37" s="208">
        <v>0.25</v>
      </c>
      <c r="AH37" s="185">
        <v>3</v>
      </c>
      <c r="AI37" s="220">
        <f t="shared" si="68"/>
        <v>3.5700000000000003</v>
      </c>
      <c r="AJ37" s="199"/>
      <c r="AL37" s="47" t="s">
        <v>30</v>
      </c>
      <c r="AM37" s="53" t="s">
        <v>151</v>
      </c>
      <c r="AN37" s="54" t="s">
        <v>61</v>
      </c>
      <c r="AO37" s="215">
        <f t="shared" si="4"/>
        <v>1</v>
      </c>
      <c r="AP37" s="216">
        <f t="shared" si="5"/>
        <v>0</v>
      </c>
      <c r="AQ37" s="217">
        <f t="shared" si="6"/>
        <v>1</v>
      </c>
      <c r="AR37" s="218">
        <f t="shared" si="7"/>
        <v>0</v>
      </c>
      <c r="AS37" s="241"/>
      <c r="AT37" s="207">
        <f t="shared" si="8"/>
        <v>0</v>
      </c>
      <c r="AU37" s="208">
        <f t="shared" si="9"/>
        <v>0</v>
      </c>
      <c r="AV37" s="208">
        <f t="shared" si="10"/>
        <v>0.25</v>
      </c>
      <c r="AW37" s="208">
        <f t="shared" si="11"/>
        <v>0.25</v>
      </c>
      <c r="AX37" s="185">
        <f t="shared" si="12"/>
        <v>0</v>
      </c>
      <c r="AY37" s="220">
        <f t="shared" si="13"/>
        <v>0.5</v>
      </c>
      <c r="AZ37" s="204"/>
      <c r="BJ37" s="361" t="s">
        <v>61</v>
      </c>
      <c r="BK37" s="362">
        <f t="shared" si="69"/>
        <v>6</v>
      </c>
      <c r="BL37" s="363">
        <v>2</v>
      </c>
      <c r="BM37" s="364">
        <v>4</v>
      </c>
      <c r="BN37" s="365">
        <v>1</v>
      </c>
      <c r="BO37" s="365">
        <v>3</v>
      </c>
      <c r="BP37" s="366">
        <f t="shared" si="15"/>
        <v>4</v>
      </c>
      <c r="BQ37" s="473"/>
      <c r="BR37" s="410" t="s">
        <v>247</v>
      </c>
    </row>
    <row r="38" spans="1:71" ht="18.75" customHeight="1" outlineLevel="1" thickTop="1" thickBot="1" x14ac:dyDescent="0.3">
      <c r="A38" s="183"/>
      <c r="B38" s="257"/>
      <c r="C38" s="47" t="s">
        <v>26</v>
      </c>
      <c r="D38" s="189" t="s">
        <v>168</v>
      </c>
      <c r="E38" s="26" t="s">
        <v>62</v>
      </c>
      <c r="F38" s="215">
        <f t="shared" si="65"/>
        <v>5</v>
      </c>
      <c r="G38" s="216">
        <v>4</v>
      </c>
      <c r="H38" s="217">
        <v>1</v>
      </c>
      <c r="I38" s="218">
        <v>4</v>
      </c>
      <c r="J38" s="219"/>
      <c r="K38" s="207">
        <v>0.3</v>
      </c>
      <c r="L38" s="208">
        <v>0.06</v>
      </c>
      <c r="M38" s="208"/>
      <c r="N38" s="208">
        <v>1.25</v>
      </c>
      <c r="O38" s="185">
        <v>0.35</v>
      </c>
      <c r="P38" s="220">
        <f t="shared" si="66"/>
        <v>1.96</v>
      </c>
      <c r="Q38" s="56"/>
      <c r="R38" s="26" t="s">
        <v>316</v>
      </c>
      <c r="S38" s="26" t="s">
        <v>316</v>
      </c>
      <c r="T38" s="425"/>
      <c r="V38" s="47" t="s">
        <v>26</v>
      </c>
      <c r="W38" s="249" t="s">
        <v>209</v>
      </c>
      <c r="X38" s="54" t="s">
        <v>62</v>
      </c>
      <c r="Y38" s="215">
        <f t="shared" si="67"/>
        <v>5</v>
      </c>
      <c r="Z38" s="216">
        <v>4</v>
      </c>
      <c r="AA38" s="217">
        <v>1</v>
      </c>
      <c r="AB38" s="218">
        <v>4</v>
      </c>
      <c r="AC38" s="219"/>
      <c r="AD38" s="207">
        <v>0.3</v>
      </c>
      <c r="AE38" s="208">
        <v>0.06</v>
      </c>
      <c r="AF38" s="208"/>
      <c r="AG38" s="208">
        <v>1.25</v>
      </c>
      <c r="AH38" s="185">
        <v>0.35</v>
      </c>
      <c r="AI38" s="220">
        <f t="shared" si="68"/>
        <v>1.96</v>
      </c>
      <c r="AJ38" s="199"/>
      <c r="AL38" s="47" t="s">
        <v>26</v>
      </c>
      <c r="AM38" s="53" t="s">
        <v>152</v>
      </c>
      <c r="AN38" s="54" t="s">
        <v>62</v>
      </c>
      <c r="AO38" s="215">
        <f t="shared" si="4"/>
        <v>0</v>
      </c>
      <c r="AP38" s="216">
        <f t="shared" si="5"/>
        <v>0</v>
      </c>
      <c r="AQ38" s="217">
        <f t="shared" si="6"/>
        <v>0</v>
      </c>
      <c r="AR38" s="218">
        <f t="shared" si="7"/>
        <v>0</v>
      </c>
      <c r="AS38" s="241"/>
      <c r="AT38" s="207">
        <f t="shared" si="8"/>
        <v>0</v>
      </c>
      <c r="AU38" s="208">
        <f t="shared" si="9"/>
        <v>0</v>
      </c>
      <c r="AV38" s="208">
        <f t="shared" si="10"/>
        <v>0</v>
      </c>
      <c r="AW38" s="208">
        <f t="shared" si="11"/>
        <v>0</v>
      </c>
      <c r="AX38" s="185">
        <f t="shared" si="12"/>
        <v>0</v>
      </c>
      <c r="AY38" s="220">
        <f t="shared" si="13"/>
        <v>0</v>
      </c>
      <c r="AZ38" s="204"/>
      <c r="BJ38" s="349" t="s">
        <v>62</v>
      </c>
      <c r="BK38" s="350">
        <f t="shared" si="69"/>
        <v>6</v>
      </c>
      <c r="BL38" s="351">
        <v>4</v>
      </c>
      <c r="BM38" s="352">
        <v>2</v>
      </c>
      <c r="BN38" s="353">
        <v>2</v>
      </c>
      <c r="BO38" s="353">
        <v>4</v>
      </c>
      <c r="BP38" s="354">
        <f t="shared" si="15"/>
        <v>2</v>
      </c>
      <c r="BQ38" s="471" t="s">
        <v>251</v>
      </c>
      <c r="BR38" s="414" t="s">
        <v>255</v>
      </c>
    </row>
    <row r="39" spans="1:71" ht="18.75" customHeight="1" outlineLevel="1" thickTop="1" thickBot="1" x14ac:dyDescent="0.3">
      <c r="A39" s="183"/>
      <c r="B39" s="257"/>
      <c r="C39" s="47" t="s">
        <v>26</v>
      </c>
      <c r="D39" s="189" t="s">
        <v>98</v>
      </c>
      <c r="E39" s="26" t="s">
        <v>63</v>
      </c>
      <c r="F39" s="215">
        <f t="shared" si="65"/>
        <v>5</v>
      </c>
      <c r="G39" s="216">
        <v>3</v>
      </c>
      <c r="H39" s="217">
        <v>2</v>
      </c>
      <c r="I39" s="218">
        <v>2</v>
      </c>
      <c r="J39" s="219"/>
      <c r="K39" s="207">
        <v>1</v>
      </c>
      <c r="L39" s="208">
        <v>0.13</v>
      </c>
      <c r="M39" s="208">
        <v>0.2</v>
      </c>
      <c r="N39" s="208">
        <v>0.6</v>
      </c>
      <c r="O39" s="185"/>
      <c r="P39" s="220">
        <f t="shared" si="66"/>
        <v>1.9299999999999997</v>
      </c>
      <c r="Q39" s="56"/>
      <c r="R39" s="26" t="s">
        <v>317</v>
      </c>
      <c r="S39" s="26" t="s">
        <v>317</v>
      </c>
      <c r="T39" s="425"/>
      <c r="V39" s="47" t="s">
        <v>26</v>
      </c>
      <c r="W39" s="249" t="s">
        <v>210</v>
      </c>
      <c r="X39" s="54" t="s">
        <v>63</v>
      </c>
      <c r="Y39" s="215">
        <f t="shared" si="67"/>
        <v>5</v>
      </c>
      <c r="Z39" s="216">
        <v>3</v>
      </c>
      <c r="AA39" s="217">
        <v>2</v>
      </c>
      <c r="AB39" s="218">
        <v>2</v>
      </c>
      <c r="AC39" s="219"/>
      <c r="AD39" s="207">
        <v>0.8</v>
      </c>
      <c r="AE39" s="208">
        <v>0.13</v>
      </c>
      <c r="AF39" s="208">
        <v>0.2</v>
      </c>
      <c r="AG39" s="208">
        <v>0.6</v>
      </c>
      <c r="AH39" s="185"/>
      <c r="AI39" s="220">
        <f t="shared" si="68"/>
        <v>1.73</v>
      </c>
      <c r="AJ39" s="199"/>
      <c r="AL39" s="47" t="s">
        <v>26</v>
      </c>
      <c r="AM39" s="53" t="s">
        <v>153</v>
      </c>
      <c r="AN39" s="54" t="s">
        <v>63</v>
      </c>
      <c r="AO39" s="215">
        <f t="shared" si="4"/>
        <v>0</v>
      </c>
      <c r="AP39" s="216">
        <f t="shared" si="5"/>
        <v>0</v>
      </c>
      <c r="AQ39" s="217">
        <f t="shared" si="6"/>
        <v>0</v>
      </c>
      <c r="AR39" s="218">
        <f t="shared" si="7"/>
        <v>0</v>
      </c>
      <c r="AS39" s="241"/>
      <c r="AT39" s="207">
        <f t="shared" si="8"/>
        <v>0.19999999999999996</v>
      </c>
      <c r="AU39" s="208">
        <f t="shared" si="9"/>
        <v>0</v>
      </c>
      <c r="AV39" s="208">
        <f t="shared" si="10"/>
        <v>0</v>
      </c>
      <c r="AW39" s="208">
        <f t="shared" si="11"/>
        <v>0</v>
      </c>
      <c r="AX39" s="185">
        <f t="shared" si="12"/>
        <v>0</v>
      </c>
      <c r="AY39" s="220">
        <f t="shared" si="13"/>
        <v>0.19999999999999973</v>
      </c>
      <c r="AZ39" s="204"/>
      <c r="BJ39" s="361" t="s">
        <v>63</v>
      </c>
      <c r="BK39" s="362">
        <f t="shared" si="69"/>
        <v>4</v>
      </c>
      <c r="BL39" s="363">
        <v>3</v>
      </c>
      <c r="BM39" s="364">
        <v>1</v>
      </c>
      <c r="BN39" s="365">
        <v>3</v>
      </c>
      <c r="BO39" s="365">
        <v>2</v>
      </c>
      <c r="BP39" s="366">
        <f t="shared" si="15"/>
        <v>-1</v>
      </c>
      <c r="BQ39" s="473"/>
      <c r="BR39" s="404"/>
    </row>
    <row r="40" spans="1:71" ht="18.75" customHeight="1" outlineLevel="1" thickTop="1" thickBot="1" x14ac:dyDescent="0.3">
      <c r="A40" s="183"/>
      <c r="B40" s="257"/>
      <c r="C40" s="47" t="s">
        <v>33</v>
      </c>
      <c r="D40" s="189" t="s">
        <v>117</v>
      </c>
      <c r="E40" s="26" t="s">
        <v>64</v>
      </c>
      <c r="F40" s="215">
        <f t="shared" si="65"/>
        <v>4</v>
      </c>
      <c r="G40" s="216">
        <v>2</v>
      </c>
      <c r="H40" s="217">
        <v>2</v>
      </c>
      <c r="I40" s="218">
        <v>2</v>
      </c>
      <c r="J40" s="219"/>
      <c r="K40" s="207">
        <v>0.75</v>
      </c>
      <c r="L40" s="208"/>
      <c r="M40" s="208">
        <v>1.35</v>
      </c>
      <c r="N40" s="208">
        <v>0.45</v>
      </c>
      <c r="O40" s="185">
        <v>0.6</v>
      </c>
      <c r="P40" s="220">
        <f t="shared" si="66"/>
        <v>3.1500000000000004</v>
      </c>
      <c r="Q40" s="56"/>
      <c r="R40" s="26" t="s">
        <v>317</v>
      </c>
      <c r="S40" s="26" t="s">
        <v>317</v>
      </c>
      <c r="T40" s="425"/>
      <c r="V40" s="47" t="s">
        <v>33</v>
      </c>
      <c r="W40" s="249" t="s">
        <v>211</v>
      </c>
      <c r="X40" s="54" t="s">
        <v>64</v>
      </c>
      <c r="Y40" s="215">
        <f t="shared" si="67"/>
        <v>3</v>
      </c>
      <c r="Z40" s="216">
        <v>2</v>
      </c>
      <c r="AA40" s="217">
        <v>1</v>
      </c>
      <c r="AB40" s="218">
        <v>1</v>
      </c>
      <c r="AC40" s="219"/>
      <c r="AD40" s="207">
        <v>0.95</v>
      </c>
      <c r="AE40" s="208"/>
      <c r="AF40" s="208">
        <v>0.95</v>
      </c>
      <c r="AG40" s="208">
        <v>0.2</v>
      </c>
      <c r="AH40" s="185">
        <v>0.6</v>
      </c>
      <c r="AI40" s="220">
        <f t="shared" si="68"/>
        <v>2.7</v>
      </c>
      <c r="AJ40" s="199"/>
      <c r="AL40" s="47" t="s">
        <v>33</v>
      </c>
      <c r="AM40" s="53" t="s">
        <v>154</v>
      </c>
      <c r="AN40" s="54" t="s">
        <v>64</v>
      </c>
      <c r="AO40" s="215">
        <f t="shared" si="4"/>
        <v>1</v>
      </c>
      <c r="AP40" s="216">
        <f t="shared" si="5"/>
        <v>0</v>
      </c>
      <c r="AQ40" s="217">
        <f t="shared" si="6"/>
        <v>1</v>
      </c>
      <c r="AR40" s="218">
        <f t="shared" si="7"/>
        <v>1</v>
      </c>
      <c r="AS40" s="241"/>
      <c r="AT40" s="207">
        <f t="shared" si="8"/>
        <v>-0.19999999999999996</v>
      </c>
      <c r="AU40" s="208">
        <f t="shared" si="9"/>
        <v>0</v>
      </c>
      <c r="AV40" s="208">
        <f t="shared" si="10"/>
        <v>0.40000000000000013</v>
      </c>
      <c r="AW40" s="208">
        <f t="shared" si="11"/>
        <v>0.25</v>
      </c>
      <c r="AX40" s="185">
        <f t="shared" si="12"/>
        <v>0</v>
      </c>
      <c r="AY40" s="220">
        <f t="shared" si="13"/>
        <v>0.45000000000000018</v>
      </c>
      <c r="AZ40" s="204"/>
      <c r="BJ40" s="384" t="s">
        <v>64</v>
      </c>
      <c r="BK40" s="385">
        <f t="shared" si="69"/>
        <v>2</v>
      </c>
      <c r="BL40" s="386">
        <v>1</v>
      </c>
      <c r="BM40" s="387">
        <v>1</v>
      </c>
      <c r="BN40" s="388">
        <v>0</v>
      </c>
      <c r="BO40" s="388">
        <v>1</v>
      </c>
      <c r="BP40" s="389">
        <f t="shared" si="15"/>
        <v>2</v>
      </c>
      <c r="BQ40" s="474">
        <f>SUM(BP40:BP44)</f>
        <v>1</v>
      </c>
      <c r="BR40" s="415" t="s">
        <v>244</v>
      </c>
      <c r="BS40" s="13"/>
    </row>
    <row r="41" spans="1:71" ht="18.75" customHeight="1" outlineLevel="1" thickTop="1" thickBot="1" x14ac:dyDescent="0.3">
      <c r="A41" s="183"/>
      <c r="B41" s="257"/>
      <c r="C41" s="47" t="s">
        <v>31</v>
      </c>
      <c r="D41" s="189" t="s">
        <v>99</v>
      </c>
      <c r="E41" s="26" t="s">
        <v>66</v>
      </c>
      <c r="F41" s="215">
        <f t="shared" si="65"/>
        <v>1</v>
      </c>
      <c r="G41" s="216">
        <v>1</v>
      </c>
      <c r="H41" s="217">
        <v>0</v>
      </c>
      <c r="I41" s="218">
        <v>0</v>
      </c>
      <c r="J41" s="219"/>
      <c r="K41" s="207">
        <v>0.1</v>
      </c>
      <c r="L41" s="208">
        <v>0.02</v>
      </c>
      <c r="M41" s="208"/>
      <c r="N41" s="208"/>
      <c r="O41" s="185"/>
      <c r="P41" s="220">
        <f t="shared" si="66"/>
        <v>0.12000000000000001</v>
      </c>
      <c r="Q41" s="56"/>
      <c r="R41" s="26" t="s">
        <v>316</v>
      </c>
      <c r="S41" s="26" t="s">
        <v>316</v>
      </c>
      <c r="T41" s="425"/>
      <c r="V41" s="47" t="s">
        <v>31</v>
      </c>
      <c r="W41" s="249" t="s">
        <v>212</v>
      </c>
      <c r="X41" s="54" t="s">
        <v>66</v>
      </c>
      <c r="Y41" s="215">
        <f t="shared" si="67"/>
        <v>1</v>
      </c>
      <c r="Z41" s="216">
        <v>1</v>
      </c>
      <c r="AA41" s="217">
        <v>0</v>
      </c>
      <c r="AB41" s="218">
        <v>0</v>
      </c>
      <c r="AC41" s="219"/>
      <c r="AD41" s="207">
        <v>0.1</v>
      </c>
      <c r="AE41" s="208">
        <v>0.02</v>
      </c>
      <c r="AF41" s="208"/>
      <c r="AG41" s="208"/>
      <c r="AH41" s="185"/>
      <c r="AI41" s="220">
        <f t="shared" si="68"/>
        <v>0.12000000000000001</v>
      </c>
      <c r="AJ41" s="199"/>
      <c r="AL41" s="47" t="s">
        <v>31</v>
      </c>
      <c r="AM41" s="53" t="s">
        <v>155</v>
      </c>
      <c r="AN41" s="54" t="s">
        <v>66</v>
      </c>
      <c r="AO41" s="215">
        <f t="shared" si="4"/>
        <v>0</v>
      </c>
      <c r="AP41" s="216">
        <f t="shared" si="5"/>
        <v>0</v>
      </c>
      <c r="AQ41" s="217">
        <f t="shared" si="6"/>
        <v>0</v>
      </c>
      <c r="AR41" s="218">
        <f t="shared" si="7"/>
        <v>0</v>
      </c>
      <c r="AS41" s="241"/>
      <c r="AT41" s="207">
        <f t="shared" si="8"/>
        <v>0</v>
      </c>
      <c r="AU41" s="208">
        <f t="shared" si="9"/>
        <v>0</v>
      </c>
      <c r="AV41" s="208">
        <f t="shared" si="10"/>
        <v>0</v>
      </c>
      <c r="AW41" s="208">
        <f t="shared" si="11"/>
        <v>0</v>
      </c>
      <c r="AX41" s="185">
        <f t="shared" si="12"/>
        <v>0</v>
      </c>
      <c r="AY41" s="220">
        <f t="shared" si="13"/>
        <v>0</v>
      </c>
      <c r="AZ41" s="204"/>
      <c r="BJ41" s="390" t="s">
        <v>66</v>
      </c>
      <c r="BK41" s="391">
        <f>BL41+BM41</f>
        <v>1</v>
      </c>
      <c r="BL41" s="392">
        <v>1</v>
      </c>
      <c r="BM41" s="393">
        <v>0</v>
      </c>
      <c r="BN41" s="394">
        <v>0</v>
      </c>
      <c r="BO41" s="394">
        <v>0</v>
      </c>
      <c r="BP41" s="395">
        <f t="shared" si="15"/>
        <v>0</v>
      </c>
      <c r="BQ41" s="475"/>
      <c r="BR41" s="416"/>
    </row>
    <row r="42" spans="1:71" ht="18.75" customHeight="1" outlineLevel="1" thickTop="1" thickBot="1" x14ac:dyDescent="0.3">
      <c r="A42" s="183"/>
      <c r="B42" s="257"/>
      <c r="C42" s="47" t="s">
        <v>115</v>
      </c>
      <c r="D42" s="189" t="s">
        <v>100</v>
      </c>
      <c r="E42" s="26" t="s">
        <v>67</v>
      </c>
      <c r="F42" s="215">
        <f t="shared" si="65"/>
        <v>1</v>
      </c>
      <c r="G42" s="216">
        <v>1</v>
      </c>
      <c r="H42" s="217">
        <v>0</v>
      </c>
      <c r="I42" s="218">
        <v>2</v>
      </c>
      <c r="J42" s="219"/>
      <c r="K42" s="207">
        <v>0.05</v>
      </c>
      <c r="L42" s="208">
        <v>0.05</v>
      </c>
      <c r="M42" s="208"/>
      <c r="N42" s="208">
        <v>0.4</v>
      </c>
      <c r="O42" s="185">
        <v>0.1</v>
      </c>
      <c r="P42" s="220">
        <f t="shared" si="66"/>
        <v>0.6</v>
      </c>
      <c r="Q42" s="56"/>
      <c r="R42" s="26"/>
      <c r="S42" s="26"/>
      <c r="T42" s="425"/>
      <c r="V42" s="47" t="s">
        <v>115</v>
      </c>
      <c r="W42" s="249" t="s">
        <v>213</v>
      </c>
      <c r="X42" s="54" t="s">
        <v>67</v>
      </c>
      <c r="Y42" s="215">
        <f t="shared" si="67"/>
        <v>1</v>
      </c>
      <c r="Z42" s="216">
        <v>1</v>
      </c>
      <c r="AA42" s="217">
        <v>0</v>
      </c>
      <c r="AB42" s="218">
        <v>2</v>
      </c>
      <c r="AC42" s="219"/>
      <c r="AD42" s="207">
        <v>0.05</v>
      </c>
      <c r="AE42" s="208">
        <v>0.05</v>
      </c>
      <c r="AF42" s="208"/>
      <c r="AG42" s="208">
        <v>0.4</v>
      </c>
      <c r="AH42" s="185">
        <v>0.1</v>
      </c>
      <c r="AI42" s="220">
        <f t="shared" si="68"/>
        <v>0.6</v>
      </c>
      <c r="AJ42" s="199"/>
      <c r="AL42" s="47" t="s">
        <v>115</v>
      </c>
      <c r="AM42" s="53" t="s">
        <v>156</v>
      </c>
      <c r="AN42" s="54" t="s">
        <v>67</v>
      </c>
      <c r="AO42" s="215">
        <f t="shared" si="4"/>
        <v>0</v>
      </c>
      <c r="AP42" s="216">
        <f t="shared" si="5"/>
        <v>0</v>
      </c>
      <c r="AQ42" s="217">
        <f t="shared" si="6"/>
        <v>0</v>
      </c>
      <c r="AR42" s="218">
        <f t="shared" si="7"/>
        <v>0</v>
      </c>
      <c r="AS42" s="241"/>
      <c r="AT42" s="207">
        <f t="shared" si="8"/>
        <v>0</v>
      </c>
      <c r="AU42" s="208">
        <f t="shared" si="9"/>
        <v>0</v>
      </c>
      <c r="AV42" s="208">
        <f t="shared" si="10"/>
        <v>0</v>
      </c>
      <c r="AW42" s="208">
        <f t="shared" si="11"/>
        <v>0</v>
      </c>
      <c r="AX42" s="185">
        <f t="shared" si="12"/>
        <v>0</v>
      </c>
      <c r="AY42" s="220">
        <f t="shared" si="13"/>
        <v>0</v>
      </c>
      <c r="AZ42" s="204"/>
      <c r="BJ42" s="390" t="s">
        <v>67</v>
      </c>
      <c r="BK42" s="391">
        <f>BL42+BM42</f>
        <v>2</v>
      </c>
      <c r="BL42" s="392">
        <v>1</v>
      </c>
      <c r="BM42" s="393">
        <v>1</v>
      </c>
      <c r="BN42" s="394">
        <v>3</v>
      </c>
      <c r="BO42" s="394">
        <v>3</v>
      </c>
      <c r="BP42" s="395">
        <f t="shared" si="15"/>
        <v>-1</v>
      </c>
      <c r="BQ42" s="475"/>
      <c r="BR42" s="416"/>
    </row>
    <row r="43" spans="1:71" ht="18.75" customHeight="1" outlineLevel="1" thickTop="1" thickBot="1" x14ac:dyDescent="0.3">
      <c r="A43" s="183"/>
      <c r="B43" s="257"/>
      <c r="C43" s="47"/>
      <c r="D43" s="249" t="s">
        <v>179</v>
      </c>
      <c r="E43" s="26" t="s">
        <v>172</v>
      </c>
      <c r="F43" s="215">
        <f>G43+H43</f>
        <v>2</v>
      </c>
      <c r="G43" s="216">
        <v>1</v>
      </c>
      <c r="H43" s="217">
        <v>1</v>
      </c>
      <c r="I43" s="218">
        <v>1</v>
      </c>
      <c r="J43" s="219"/>
      <c r="K43" s="207"/>
      <c r="L43" s="208"/>
      <c r="M43" s="208"/>
      <c r="N43" s="208"/>
      <c r="O43" s="185">
        <v>1.9</v>
      </c>
      <c r="P43" s="220">
        <f>SUM(K43:O43)</f>
        <v>1.9</v>
      </c>
      <c r="Q43" s="56"/>
      <c r="R43" s="26"/>
      <c r="S43" s="26"/>
      <c r="T43" s="428"/>
      <c r="V43" s="47"/>
      <c r="W43" s="249" t="s">
        <v>214</v>
      </c>
      <c r="X43" s="26" t="s">
        <v>172</v>
      </c>
      <c r="Y43" s="215">
        <f>Z43+AA43</f>
        <v>2</v>
      </c>
      <c r="Z43" s="216">
        <v>1</v>
      </c>
      <c r="AA43" s="217">
        <v>1</v>
      </c>
      <c r="AB43" s="218">
        <v>1</v>
      </c>
      <c r="AC43" s="219"/>
      <c r="AD43" s="207"/>
      <c r="AE43" s="208"/>
      <c r="AF43" s="208"/>
      <c r="AG43" s="208"/>
      <c r="AH43" s="185">
        <v>1.9</v>
      </c>
      <c r="AI43" s="220">
        <f>SUM(AD43:AH43)</f>
        <v>1.9</v>
      </c>
      <c r="AJ43" s="199"/>
      <c r="AL43" s="47"/>
      <c r="AM43" s="189" t="s">
        <v>171</v>
      </c>
      <c r="AN43" s="26" t="s">
        <v>172</v>
      </c>
      <c r="AO43" s="215">
        <f t="shared" si="4"/>
        <v>0</v>
      </c>
      <c r="AP43" s="216">
        <f t="shared" si="5"/>
        <v>0</v>
      </c>
      <c r="AQ43" s="217">
        <f t="shared" si="6"/>
        <v>0</v>
      </c>
      <c r="AR43" s="218">
        <f t="shared" si="7"/>
        <v>0</v>
      </c>
      <c r="AS43" s="241"/>
      <c r="AT43" s="207">
        <f t="shared" ref="AT43:AY43" si="70">K43-AD43</f>
        <v>0</v>
      </c>
      <c r="AU43" s="208">
        <f t="shared" si="70"/>
        <v>0</v>
      </c>
      <c r="AV43" s="208">
        <f t="shared" si="70"/>
        <v>0</v>
      </c>
      <c r="AW43" s="208">
        <f t="shared" si="70"/>
        <v>0</v>
      </c>
      <c r="AX43" s="185">
        <f t="shared" si="70"/>
        <v>0</v>
      </c>
      <c r="AY43" s="220">
        <f t="shared" si="70"/>
        <v>0</v>
      </c>
      <c r="AZ43" s="204"/>
      <c r="BJ43" s="390" t="s">
        <v>172</v>
      </c>
      <c r="BK43" s="391">
        <v>0</v>
      </c>
      <c r="BL43" s="392">
        <v>0</v>
      </c>
      <c r="BM43" s="393">
        <v>0</v>
      </c>
      <c r="BN43" s="394">
        <v>0</v>
      </c>
      <c r="BO43" s="394">
        <v>1</v>
      </c>
      <c r="BP43" s="395">
        <f t="shared" si="15"/>
        <v>1</v>
      </c>
      <c r="BQ43" s="475"/>
      <c r="BR43" s="416" t="s">
        <v>244</v>
      </c>
    </row>
    <row r="44" spans="1:71" ht="18.75" customHeight="1" outlineLevel="1" thickTop="1" thickBot="1" x14ac:dyDescent="0.3">
      <c r="A44" s="183"/>
      <c r="B44" s="257"/>
      <c r="C44" s="47" t="s">
        <v>29</v>
      </c>
      <c r="D44" s="189" t="s">
        <v>101</v>
      </c>
      <c r="E44" s="26" t="s">
        <v>68</v>
      </c>
      <c r="F44" s="215">
        <f t="shared" si="65"/>
        <v>6</v>
      </c>
      <c r="G44" s="216">
        <v>2</v>
      </c>
      <c r="H44" s="217">
        <v>4</v>
      </c>
      <c r="I44" s="218">
        <v>2</v>
      </c>
      <c r="J44" s="219"/>
      <c r="K44" s="207"/>
      <c r="L44" s="208">
        <v>0.03</v>
      </c>
      <c r="M44" s="208">
        <v>0.2</v>
      </c>
      <c r="N44" s="208">
        <v>0.4</v>
      </c>
      <c r="O44" s="185">
        <v>1.05</v>
      </c>
      <c r="P44" s="220">
        <f t="shared" si="66"/>
        <v>1.6800000000000002</v>
      </c>
      <c r="Q44" s="56"/>
      <c r="R44" s="26" t="s">
        <v>317</v>
      </c>
      <c r="S44" s="26" t="s">
        <v>317</v>
      </c>
      <c r="T44" s="425"/>
      <c r="V44" s="47" t="s">
        <v>29</v>
      </c>
      <c r="W44" s="249" t="s">
        <v>215</v>
      </c>
      <c r="X44" s="54" t="s">
        <v>68</v>
      </c>
      <c r="Y44" s="215">
        <f t="shared" ref="Y44" si="71">Z44+AA44</f>
        <v>7</v>
      </c>
      <c r="Z44" s="216">
        <v>2</v>
      </c>
      <c r="AA44" s="217">
        <v>5</v>
      </c>
      <c r="AB44" s="218">
        <v>2</v>
      </c>
      <c r="AC44" s="219"/>
      <c r="AD44" s="207"/>
      <c r="AE44" s="208">
        <v>0.03</v>
      </c>
      <c r="AF44" s="208">
        <v>0.2</v>
      </c>
      <c r="AG44" s="208">
        <v>0.4</v>
      </c>
      <c r="AH44" s="185">
        <v>1.05</v>
      </c>
      <c r="AI44" s="220">
        <f t="shared" ref="AI44" si="72">SUM(AD44:AH44)</f>
        <v>1.6800000000000002</v>
      </c>
      <c r="AJ44" s="199"/>
      <c r="AL44" s="47" t="s">
        <v>29</v>
      </c>
      <c r="AM44" s="53" t="s">
        <v>157</v>
      </c>
      <c r="AN44" s="54" t="s">
        <v>68</v>
      </c>
      <c r="AO44" s="215">
        <f t="shared" si="4"/>
        <v>-1</v>
      </c>
      <c r="AP44" s="216">
        <f t="shared" si="5"/>
        <v>0</v>
      </c>
      <c r="AQ44" s="217">
        <f t="shared" si="6"/>
        <v>-1</v>
      </c>
      <c r="AR44" s="218">
        <f t="shared" si="7"/>
        <v>0</v>
      </c>
      <c r="AS44" s="241"/>
      <c r="AT44" s="207">
        <f t="shared" ref="AT44:AY46" si="73">K44-AD44</f>
        <v>0</v>
      </c>
      <c r="AU44" s="208">
        <f t="shared" si="73"/>
        <v>0</v>
      </c>
      <c r="AV44" s="208">
        <f t="shared" si="73"/>
        <v>0</v>
      </c>
      <c r="AW44" s="208">
        <f t="shared" si="73"/>
        <v>0</v>
      </c>
      <c r="AX44" s="185">
        <f t="shared" si="73"/>
        <v>0</v>
      </c>
      <c r="AY44" s="220">
        <f t="shared" si="73"/>
        <v>0</v>
      </c>
      <c r="AZ44" s="204"/>
      <c r="BJ44" s="396" t="s">
        <v>68</v>
      </c>
      <c r="BK44" s="397">
        <f>BL44+BM44</f>
        <v>3</v>
      </c>
      <c r="BL44" s="398">
        <v>1</v>
      </c>
      <c r="BM44" s="399">
        <v>2</v>
      </c>
      <c r="BN44" s="400">
        <v>3</v>
      </c>
      <c r="BO44" s="400">
        <v>1</v>
      </c>
      <c r="BP44" s="401">
        <f t="shared" si="15"/>
        <v>-1</v>
      </c>
      <c r="BQ44" s="476"/>
      <c r="BR44" s="417"/>
    </row>
    <row r="45" spans="1:71" ht="18.75" customHeight="1" outlineLevel="1" thickTop="1" thickBot="1" x14ac:dyDescent="0.3">
      <c r="A45" s="183"/>
      <c r="B45" s="257"/>
      <c r="C45" s="250" t="s">
        <v>25</v>
      </c>
      <c r="D45" s="249" t="s">
        <v>180</v>
      </c>
      <c r="E45" s="26" t="s">
        <v>170</v>
      </c>
      <c r="F45" s="215">
        <f>G45+H45</f>
        <v>2</v>
      </c>
      <c r="G45" s="216">
        <v>1</v>
      </c>
      <c r="H45" s="217">
        <v>1</v>
      </c>
      <c r="I45" s="218">
        <v>3</v>
      </c>
      <c r="J45" s="219"/>
      <c r="K45" s="207">
        <v>0.2</v>
      </c>
      <c r="L45" s="208">
        <v>0.2</v>
      </c>
      <c r="M45" s="208"/>
      <c r="N45" s="208">
        <v>0.4</v>
      </c>
      <c r="O45" s="185">
        <v>0.95</v>
      </c>
      <c r="P45" s="220">
        <f>SUM(K45:O45)</f>
        <v>1.75</v>
      </c>
      <c r="Q45" s="56"/>
      <c r="R45" s="26" t="s">
        <v>317</v>
      </c>
      <c r="S45" s="26" t="s">
        <v>317</v>
      </c>
      <c r="T45" s="425"/>
      <c r="V45" s="47" t="s">
        <v>25</v>
      </c>
      <c r="W45" s="249" t="s">
        <v>216</v>
      </c>
      <c r="X45" s="26" t="s">
        <v>170</v>
      </c>
      <c r="Y45" s="215">
        <f>Z45+AA45</f>
        <v>2</v>
      </c>
      <c r="Z45" s="216">
        <v>1</v>
      </c>
      <c r="AA45" s="217">
        <v>1</v>
      </c>
      <c r="AB45" s="218">
        <v>2</v>
      </c>
      <c r="AC45" s="219"/>
      <c r="AD45" s="207">
        <v>0.2</v>
      </c>
      <c r="AE45" s="208">
        <v>0.2</v>
      </c>
      <c r="AF45" s="208"/>
      <c r="AG45" s="208">
        <v>0.5</v>
      </c>
      <c r="AH45" s="185">
        <v>0.85</v>
      </c>
      <c r="AI45" s="220">
        <f>SUM(AD45:AH45)</f>
        <v>1.75</v>
      </c>
      <c r="AJ45" s="199"/>
      <c r="AL45" s="47" t="s">
        <v>25</v>
      </c>
      <c r="AM45" s="189" t="s">
        <v>169</v>
      </c>
      <c r="AN45" s="26" t="s">
        <v>170</v>
      </c>
      <c r="AO45" s="215">
        <f t="shared" si="4"/>
        <v>0</v>
      </c>
      <c r="AP45" s="216">
        <f t="shared" si="5"/>
        <v>0</v>
      </c>
      <c r="AQ45" s="217">
        <f t="shared" si="6"/>
        <v>0</v>
      </c>
      <c r="AR45" s="218">
        <f t="shared" si="7"/>
        <v>1</v>
      </c>
      <c r="AS45" s="241"/>
      <c r="AT45" s="207">
        <f t="shared" si="73"/>
        <v>0</v>
      </c>
      <c r="AU45" s="208">
        <f t="shared" si="73"/>
        <v>0</v>
      </c>
      <c r="AV45" s="208">
        <f t="shared" si="73"/>
        <v>0</v>
      </c>
      <c r="AW45" s="208">
        <f t="shared" si="73"/>
        <v>-9.9999999999999978E-2</v>
      </c>
      <c r="AX45" s="185">
        <f t="shared" si="73"/>
        <v>9.9999999999999978E-2</v>
      </c>
      <c r="AY45" s="220">
        <f t="shared" si="73"/>
        <v>0</v>
      </c>
      <c r="AZ45" s="204"/>
      <c r="BJ45" s="361" t="s">
        <v>170</v>
      </c>
      <c r="BK45" s="362">
        <v>0</v>
      </c>
      <c r="BL45" s="363">
        <v>0</v>
      </c>
      <c r="BM45" s="364">
        <v>0</v>
      </c>
      <c r="BN45" s="365">
        <v>0</v>
      </c>
      <c r="BO45" s="365">
        <v>2</v>
      </c>
      <c r="BP45" s="366">
        <f t="shared" si="15"/>
        <v>3</v>
      </c>
      <c r="BQ45" s="424"/>
      <c r="BR45" s="410" t="s">
        <v>244</v>
      </c>
    </row>
    <row r="46" spans="1:71" ht="16.5" outlineLevel="1" thickTop="1" thickBot="1" x14ac:dyDescent="0.3">
      <c r="A46" s="183"/>
      <c r="B46" s="257"/>
      <c r="C46" s="426"/>
      <c r="D46" s="449" t="s">
        <v>292</v>
      </c>
      <c r="E46" s="441" t="s">
        <v>273</v>
      </c>
      <c r="F46" s="215">
        <f>G46+H46</f>
        <v>1</v>
      </c>
      <c r="G46" s="216">
        <v>1</v>
      </c>
      <c r="H46" s="217">
        <v>0</v>
      </c>
      <c r="I46" s="218">
        <v>4</v>
      </c>
      <c r="J46" s="219"/>
      <c r="K46" s="207">
        <v>0.1</v>
      </c>
      <c r="L46" s="208"/>
      <c r="M46" s="208"/>
      <c r="N46" s="208"/>
      <c r="O46" s="185">
        <v>0.75</v>
      </c>
      <c r="P46" s="220">
        <f>SUM(K46:O46)</f>
        <v>0.85</v>
      </c>
      <c r="Q46" s="56"/>
      <c r="R46" s="26" t="s">
        <v>317</v>
      </c>
      <c r="S46" s="26" t="s">
        <v>317</v>
      </c>
      <c r="T46" s="425"/>
      <c r="V46" s="47"/>
      <c r="W46" s="442" t="s">
        <v>274</v>
      </c>
      <c r="X46" s="54" t="s">
        <v>273</v>
      </c>
      <c r="Y46" s="215">
        <f>Z46+AA46</f>
        <v>1</v>
      </c>
      <c r="Z46" s="216">
        <v>1</v>
      </c>
      <c r="AA46" s="217">
        <v>0</v>
      </c>
      <c r="AB46" s="218">
        <v>3</v>
      </c>
      <c r="AC46" s="219"/>
      <c r="AD46" s="207">
        <v>0.5</v>
      </c>
      <c r="AE46" s="208"/>
      <c r="AF46" s="208"/>
      <c r="AG46" s="208"/>
      <c r="AH46" s="185">
        <v>0.5</v>
      </c>
      <c r="AI46" s="220">
        <f>SUM(AD46:AH46)</f>
        <v>1</v>
      </c>
      <c r="AJ46" s="199"/>
      <c r="AL46" s="47"/>
      <c r="AM46" s="442" t="s">
        <v>274</v>
      </c>
      <c r="AN46" s="54" t="s">
        <v>273</v>
      </c>
      <c r="AO46" s="215">
        <f>F46-Y46</f>
        <v>0</v>
      </c>
      <c r="AP46" s="216">
        <f>G46-Z46</f>
        <v>0</v>
      </c>
      <c r="AQ46" s="217">
        <f>H46-AA46</f>
        <v>0</v>
      </c>
      <c r="AR46" s="218">
        <f>I46-AB46</f>
        <v>1</v>
      </c>
      <c r="AS46" s="241"/>
      <c r="AT46" s="207">
        <f t="shared" si="73"/>
        <v>-0.4</v>
      </c>
      <c r="AU46" s="208">
        <f t="shared" si="73"/>
        <v>0</v>
      </c>
      <c r="AV46" s="208">
        <f t="shared" si="73"/>
        <v>0</v>
      </c>
      <c r="AW46" s="208">
        <f t="shared" si="73"/>
        <v>0</v>
      </c>
      <c r="AX46" s="185">
        <f t="shared" si="73"/>
        <v>0.25</v>
      </c>
      <c r="AY46" s="220">
        <f t="shared" si="73"/>
        <v>-0.15000000000000002</v>
      </c>
      <c r="AZ46" s="204"/>
      <c r="BJ46" s="349" t="s">
        <v>69</v>
      </c>
      <c r="BK46" s="350">
        <f>BL46+BM46</f>
        <v>2</v>
      </c>
      <c r="BL46" s="351">
        <v>1</v>
      </c>
      <c r="BM46" s="352">
        <v>1</v>
      </c>
      <c r="BN46" s="353">
        <v>2</v>
      </c>
      <c r="BO46" s="353">
        <v>1</v>
      </c>
      <c r="BP46" s="354">
        <f>I46-BN46</f>
        <v>2</v>
      </c>
      <c r="BQ46" s="424"/>
      <c r="BR46" s="411"/>
    </row>
    <row r="47" spans="1:71" ht="16.5" outlineLevel="1" thickTop="1" thickBot="1" x14ac:dyDescent="0.3">
      <c r="A47" s="183"/>
      <c r="B47" s="257"/>
      <c r="C47" s="426"/>
      <c r="D47" s="449" t="s">
        <v>293</v>
      </c>
      <c r="E47" s="441" t="s">
        <v>269</v>
      </c>
      <c r="F47" s="215">
        <v>1</v>
      </c>
      <c r="G47" s="216">
        <v>1</v>
      </c>
      <c r="H47" s="217">
        <v>0</v>
      </c>
      <c r="I47" s="218">
        <v>2</v>
      </c>
      <c r="J47" s="219"/>
      <c r="K47" s="207">
        <v>0.3</v>
      </c>
      <c r="L47" s="208">
        <v>0.06</v>
      </c>
      <c r="M47" s="208">
        <v>0.3</v>
      </c>
      <c r="N47" s="208">
        <v>0.25</v>
      </c>
      <c r="O47" s="185">
        <v>0.3</v>
      </c>
      <c r="P47" s="220">
        <f t="shared" si="66"/>
        <v>1.21</v>
      </c>
      <c r="Q47" s="56"/>
      <c r="R47" s="26" t="s">
        <v>317</v>
      </c>
      <c r="S47" s="26" t="s">
        <v>317</v>
      </c>
      <c r="T47" s="425"/>
      <c r="V47" s="47"/>
      <c r="W47" s="442" t="s">
        <v>271</v>
      </c>
      <c r="X47" s="54" t="s">
        <v>269</v>
      </c>
      <c r="Y47" s="215">
        <v>1</v>
      </c>
      <c r="Z47" s="216">
        <v>1</v>
      </c>
      <c r="AA47" s="217">
        <v>0</v>
      </c>
      <c r="AB47" s="218">
        <v>2</v>
      </c>
      <c r="AC47" s="219"/>
      <c r="AD47" s="207">
        <v>0.3</v>
      </c>
      <c r="AE47" s="208">
        <v>0.06</v>
      </c>
      <c r="AF47" s="208">
        <v>0.3</v>
      </c>
      <c r="AG47" s="208">
        <v>0.25</v>
      </c>
      <c r="AH47" s="185">
        <v>0.3</v>
      </c>
      <c r="AI47" s="220">
        <f t="shared" ref="AI47" si="74">SUM(AD47:AH47)</f>
        <v>1.21</v>
      </c>
      <c r="AJ47" s="199"/>
      <c r="AL47" s="47"/>
      <c r="AM47" s="442" t="s">
        <v>272</v>
      </c>
      <c r="AN47" s="54" t="s">
        <v>269</v>
      </c>
      <c r="AO47" s="215">
        <f t="shared" si="4"/>
        <v>0</v>
      </c>
      <c r="AP47" s="216">
        <f t="shared" si="5"/>
        <v>0</v>
      </c>
      <c r="AQ47" s="217">
        <f t="shared" si="6"/>
        <v>0</v>
      </c>
      <c r="AR47" s="218">
        <f t="shared" si="7"/>
        <v>0</v>
      </c>
      <c r="AS47" s="241"/>
      <c r="AT47" s="207">
        <f t="shared" ref="AT47:AY47" si="75">K47-AD47</f>
        <v>0</v>
      </c>
      <c r="AU47" s="208">
        <f t="shared" si="75"/>
        <v>0</v>
      </c>
      <c r="AV47" s="208">
        <f t="shared" si="75"/>
        <v>0</v>
      </c>
      <c r="AW47" s="208">
        <f t="shared" si="75"/>
        <v>0</v>
      </c>
      <c r="AX47" s="185">
        <f t="shared" si="75"/>
        <v>0</v>
      </c>
      <c r="AY47" s="220">
        <f t="shared" si="75"/>
        <v>0</v>
      </c>
      <c r="AZ47" s="204"/>
      <c r="BJ47" s="349" t="s">
        <v>69</v>
      </c>
      <c r="BK47" s="350">
        <f>BL47+BM47</f>
        <v>2</v>
      </c>
      <c r="BL47" s="351">
        <v>1</v>
      </c>
      <c r="BM47" s="352">
        <v>1</v>
      </c>
      <c r="BN47" s="353">
        <v>2</v>
      </c>
      <c r="BO47" s="353">
        <v>1</v>
      </c>
      <c r="BP47" s="354">
        <f t="shared" si="15"/>
        <v>0</v>
      </c>
      <c r="BQ47" s="471" t="s">
        <v>252</v>
      </c>
      <c r="BR47" s="411"/>
    </row>
    <row r="48" spans="1:71" ht="16.5" outlineLevel="1" thickTop="1" thickBot="1" x14ac:dyDescent="0.3">
      <c r="A48" s="183"/>
      <c r="B48" s="257"/>
      <c r="C48" s="426"/>
      <c r="D48" s="449" t="s">
        <v>294</v>
      </c>
      <c r="E48" s="441" t="s">
        <v>275</v>
      </c>
      <c r="F48" s="215">
        <v>1</v>
      </c>
      <c r="G48" s="216">
        <v>1</v>
      </c>
      <c r="H48" s="217">
        <v>0</v>
      </c>
      <c r="I48" s="218">
        <v>0</v>
      </c>
      <c r="J48" s="219"/>
      <c r="K48" s="207"/>
      <c r="L48" s="208"/>
      <c r="M48" s="208">
        <v>0.35</v>
      </c>
      <c r="N48" s="208"/>
      <c r="O48" s="185">
        <v>0.1</v>
      </c>
      <c r="P48" s="220">
        <f>SUM(K48:O48)</f>
        <v>0.44999999999999996</v>
      </c>
      <c r="Q48" s="56"/>
      <c r="R48" s="26" t="s">
        <v>317</v>
      </c>
      <c r="S48" s="26" t="s">
        <v>317</v>
      </c>
      <c r="T48" s="425"/>
      <c r="V48" s="47"/>
      <c r="W48" s="442" t="s">
        <v>276</v>
      </c>
      <c r="X48" s="54" t="s">
        <v>275</v>
      </c>
      <c r="Y48" s="215">
        <v>1</v>
      </c>
      <c r="Z48" s="216">
        <v>1</v>
      </c>
      <c r="AA48" s="217">
        <v>0</v>
      </c>
      <c r="AB48" s="218">
        <v>0</v>
      </c>
      <c r="AC48" s="219"/>
      <c r="AD48" s="207"/>
      <c r="AE48" s="208"/>
      <c r="AF48" s="208">
        <v>0.35</v>
      </c>
      <c r="AG48" s="208"/>
      <c r="AH48" s="185">
        <v>0.1</v>
      </c>
      <c r="AI48" s="220">
        <f>SUM(AD48:AH48)</f>
        <v>0.44999999999999996</v>
      </c>
      <c r="AJ48" s="199"/>
      <c r="AL48" s="47"/>
      <c r="AM48" s="442" t="s">
        <v>276</v>
      </c>
      <c r="AN48" s="54" t="s">
        <v>275</v>
      </c>
      <c r="AO48" s="215">
        <f t="shared" ref="AO48:AR49" si="76">F48-Y48</f>
        <v>0</v>
      </c>
      <c r="AP48" s="216">
        <f t="shared" si="76"/>
        <v>0</v>
      </c>
      <c r="AQ48" s="217">
        <f t="shared" si="76"/>
        <v>0</v>
      </c>
      <c r="AR48" s="218">
        <f t="shared" si="76"/>
        <v>0</v>
      </c>
      <c r="AS48" s="241"/>
      <c r="AT48" s="207">
        <f t="shared" ref="AT48:AY49" si="77">K48-AD48</f>
        <v>0</v>
      </c>
      <c r="AU48" s="208">
        <f t="shared" si="77"/>
        <v>0</v>
      </c>
      <c r="AV48" s="208">
        <f t="shared" si="77"/>
        <v>0</v>
      </c>
      <c r="AW48" s="208">
        <f t="shared" si="77"/>
        <v>0</v>
      </c>
      <c r="AX48" s="185">
        <f t="shared" si="77"/>
        <v>0</v>
      </c>
      <c r="AY48" s="220">
        <f t="shared" si="77"/>
        <v>0</v>
      </c>
      <c r="AZ48" s="204"/>
      <c r="BJ48" s="349" t="s">
        <v>69</v>
      </c>
      <c r="BK48" s="350">
        <f>BL48+BM48</f>
        <v>2</v>
      </c>
      <c r="BL48" s="351">
        <v>1</v>
      </c>
      <c r="BM48" s="352">
        <v>1</v>
      </c>
      <c r="BN48" s="353">
        <v>2</v>
      </c>
      <c r="BO48" s="353">
        <v>1</v>
      </c>
      <c r="BP48" s="354">
        <f>I48-BN48</f>
        <v>-2</v>
      </c>
      <c r="BQ48" s="472"/>
      <c r="BR48" s="411"/>
    </row>
    <row r="49" spans="1:70" ht="18.75" customHeight="1" outlineLevel="1" thickTop="1" thickBot="1" x14ac:dyDescent="0.3">
      <c r="A49" s="183"/>
      <c r="B49" s="257"/>
      <c r="C49" s="250"/>
      <c r="D49" s="440" t="s">
        <v>268</v>
      </c>
      <c r="E49" s="441" t="s">
        <v>264</v>
      </c>
      <c r="F49" s="215">
        <f>G49+H49</f>
        <v>2</v>
      </c>
      <c r="G49" s="216">
        <v>1</v>
      </c>
      <c r="H49" s="217">
        <v>1</v>
      </c>
      <c r="I49" s="218">
        <v>4</v>
      </c>
      <c r="J49" s="219"/>
      <c r="K49" s="207">
        <v>0.3</v>
      </c>
      <c r="L49" s="208">
        <v>0.03</v>
      </c>
      <c r="M49" s="208"/>
      <c r="N49" s="208">
        <v>0.45</v>
      </c>
      <c r="O49" s="185">
        <v>0.2</v>
      </c>
      <c r="P49" s="220">
        <f>SUM(K49:O49)</f>
        <v>0.98</v>
      </c>
      <c r="Q49" s="56"/>
      <c r="R49" s="26" t="s">
        <v>317</v>
      </c>
      <c r="S49" s="26" t="s">
        <v>317</v>
      </c>
      <c r="T49" s="425"/>
      <c r="V49" s="47"/>
      <c r="W49" s="258" t="s">
        <v>263</v>
      </c>
      <c r="X49" s="26" t="s">
        <v>264</v>
      </c>
      <c r="Y49" s="215">
        <f>Z49+AA49</f>
        <v>2</v>
      </c>
      <c r="Z49" s="216">
        <v>1</v>
      </c>
      <c r="AA49" s="217">
        <v>1</v>
      </c>
      <c r="AB49" s="218">
        <v>4</v>
      </c>
      <c r="AC49" s="219"/>
      <c r="AD49" s="207">
        <v>0.2</v>
      </c>
      <c r="AE49" s="208">
        <v>0.03</v>
      </c>
      <c r="AF49" s="208">
        <v>0</v>
      </c>
      <c r="AG49" s="208">
        <v>0.45</v>
      </c>
      <c r="AH49" s="185">
        <v>0.2</v>
      </c>
      <c r="AI49" s="220">
        <f>SUM(AD49:AH49)</f>
        <v>0.88000000000000012</v>
      </c>
      <c r="AJ49" s="199"/>
      <c r="AL49" s="47" t="s">
        <v>25</v>
      </c>
      <c r="AM49" s="258" t="s">
        <v>263</v>
      </c>
      <c r="AN49" s="26" t="s">
        <v>264</v>
      </c>
      <c r="AO49" s="215">
        <f t="shared" si="76"/>
        <v>0</v>
      </c>
      <c r="AP49" s="216">
        <f t="shared" si="76"/>
        <v>0</v>
      </c>
      <c r="AQ49" s="217">
        <f t="shared" si="76"/>
        <v>0</v>
      </c>
      <c r="AR49" s="218">
        <f t="shared" si="76"/>
        <v>0</v>
      </c>
      <c r="AS49" s="241"/>
      <c r="AT49" s="207">
        <f t="shared" si="77"/>
        <v>9.9999999999999978E-2</v>
      </c>
      <c r="AU49" s="208">
        <f t="shared" si="77"/>
        <v>0</v>
      </c>
      <c r="AV49" s="208">
        <f t="shared" si="77"/>
        <v>0</v>
      </c>
      <c r="AW49" s="208">
        <f t="shared" si="77"/>
        <v>0</v>
      </c>
      <c r="AX49" s="185">
        <f t="shared" si="77"/>
        <v>0</v>
      </c>
      <c r="AY49" s="220">
        <f t="shared" si="77"/>
        <v>9.9999999999999867E-2</v>
      </c>
      <c r="AZ49" s="204"/>
      <c r="BJ49" s="361" t="s">
        <v>170</v>
      </c>
      <c r="BK49" s="362">
        <v>0</v>
      </c>
      <c r="BL49" s="363">
        <v>0</v>
      </c>
      <c r="BM49" s="364">
        <v>0</v>
      </c>
      <c r="BN49" s="365">
        <v>0</v>
      </c>
      <c r="BO49" s="365">
        <v>2</v>
      </c>
      <c r="BP49" s="366">
        <f>I49-BN49</f>
        <v>4</v>
      </c>
      <c r="BQ49" s="472"/>
      <c r="BR49" s="410" t="s">
        <v>244</v>
      </c>
    </row>
    <row r="50" spans="1:70" ht="22.5" customHeight="1" thickTop="1" thickBot="1" x14ac:dyDescent="0.4">
      <c r="C50" s="37"/>
      <c r="D50" s="37" t="s">
        <v>70</v>
      </c>
      <c r="E50" s="238"/>
      <c r="F50" s="221">
        <f>SUM(F25:F49)</f>
        <v>65</v>
      </c>
      <c r="G50" s="222">
        <f>SUM(G25:G49)</f>
        <v>37</v>
      </c>
      <c r="H50" s="223">
        <f>SUM(H25:H49)</f>
        <v>28</v>
      </c>
      <c r="I50" s="224">
        <f>SUM(I25:I49)</f>
        <v>86</v>
      </c>
      <c r="J50" s="225"/>
      <c r="K50" s="226">
        <f t="shared" ref="K50:P50" si="78">SUM(K25:K49)</f>
        <v>5.7999999999999989</v>
      </c>
      <c r="L50" s="227">
        <f t="shared" si="78"/>
        <v>3.4949999999999997</v>
      </c>
      <c r="M50" s="227">
        <f t="shared" si="78"/>
        <v>7.35</v>
      </c>
      <c r="N50" s="227">
        <f t="shared" si="78"/>
        <v>7.3500000000000014</v>
      </c>
      <c r="O50" s="228">
        <f t="shared" si="78"/>
        <v>14.35</v>
      </c>
      <c r="P50" s="229">
        <f t="shared" si="78"/>
        <v>38.345000000000006</v>
      </c>
      <c r="Q50" s="56"/>
      <c r="R50" s="422">
        <f>COUNTA(R25:R49)</f>
        <v>15</v>
      </c>
      <c r="S50" s="422">
        <f>COUNTA(S25:S49)</f>
        <v>15</v>
      </c>
      <c r="T50" s="460">
        <f>COUNTA(T25:T49)</f>
        <v>0</v>
      </c>
      <c r="V50" s="37"/>
      <c r="W50" s="255" t="s">
        <v>70</v>
      </c>
      <c r="X50" s="64"/>
      <c r="Y50" s="221">
        <f>SUM(Y25:Y49)</f>
        <v>64</v>
      </c>
      <c r="Z50" s="222">
        <f>SUM(Z25:Z49)</f>
        <v>37</v>
      </c>
      <c r="AA50" s="223">
        <f>SUM(AA25:AA49)</f>
        <v>27</v>
      </c>
      <c r="AB50" s="224">
        <f>SUM(AB25:AB49)</f>
        <v>81</v>
      </c>
      <c r="AC50" s="253"/>
      <c r="AD50" s="226">
        <f t="shared" ref="AD50:AI50" si="79">SUM(AD25:AD49)</f>
        <v>6.2</v>
      </c>
      <c r="AE50" s="227">
        <f t="shared" si="79"/>
        <v>3.5949999999999998</v>
      </c>
      <c r="AF50" s="227">
        <f t="shared" si="79"/>
        <v>6.45</v>
      </c>
      <c r="AG50" s="227">
        <f t="shared" si="79"/>
        <v>6.9500000000000011</v>
      </c>
      <c r="AH50" s="228">
        <f t="shared" si="79"/>
        <v>14.1</v>
      </c>
      <c r="AI50" s="229">
        <f t="shared" si="79"/>
        <v>37.295000000000009</v>
      </c>
      <c r="AJ50" s="199"/>
      <c r="AL50" s="37"/>
      <c r="AM50" s="63" t="s">
        <v>70</v>
      </c>
      <c r="AN50" s="64"/>
      <c r="AO50" s="221">
        <f t="shared" si="4"/>
        <v>1</v>
      </c>
      <c r="AP50" s="222">
        <f t="shared" si="5"/>
        <v>0</v>
      </c>
      <c r="AQ50" s="223">
        <f t="shared" si="6"/>
        <v>1</v>
      </c>
      <c r="AR50" s="224">
        <f t="shared" si="7"/>
        <v>5</v>
      </c>
      <c r="AS50" s="246"/>
      <c r="AT50" s="226">
        <f t="shared" ref="AT50:AY51" si="80">K50-AD50</f>
        <v>-0.40000000000000124</v>
      </c>
      <c r="AU50" s="227">
        <f t="shared" si="80"/>
        <v>-0.10000000000000009</v>
      </c>
      <c r="AV50" s="227">
        <f t="shared" si="80"/>
        <v>0.89999999999999947</v>
      </c>
      <c r="AW50" s="227">
        <f t="shared" si="80"/>
        <v>0.40000000000000036</v>
      </c>
      <c r="AX50" s="228">
        <f t="shared" si="80"/>
        <v>0.25</v>
      </c>
      <c r="AY50" s="229">
        <f t="shared" si="80"/>
        <v>1.0499999999999972</v>
      </c>
      <c r="AZ50" s="204"/>
      <c r="BJ50" s="37" t="s">
        <v>239</v>
      </c>
      <c r="BK50" s="221">
        <f>SUM(BK25:BK47)</f>
        <v>60</v>
      </c>
      <c r="BL50" s="222">
        <f>SUM(BL25:BL49)</f>
        <v>35</v>
      </c>
      <c r="BM50" s="223">
        <f>SUM(BM25:BM49)</f>
        <v>27</v>
      </c>
      <c r="BN50" s="347">
        <f>SUM(BN25:BN49)</f>
        <v>68</v>
      </c>
      <c r="BO50" s="347">
        <f>SUM(BO25:BO49)</f>
        <v>77</v>
      </c>
      <c r="BP50" s="348">
        <f t="shared" si="15"/>
        <v>18</v>
      </c>
      <c r="BQ50" s="402"/>
    </row>
    <row r="51" spans="1:70" ht="21.75" customHeight="1" thickTop="1" thickBot="1" x14ac:dyDescent="0.4">
      <c r="C51" s="38"/>
      <c r="D51" s="38" t="s">
        <v>71</v>
      </c>
      <c r="E51" s="239"/>
      <c r="F51" s="230">
        <f>F50+F24</f>
        <v>138</v>
      </c>
      <c r="G51" s="231">
        <f>G50+G24</f>
        <v>75</v>
      </c>
      <c r="H51" s="232">
        <f>H50+H24</f>
        <v>63</v>
      </c>
      <c r="I51" s="233">
        <f>I50+I24</f>
        <v>120</v>
      </c>
      <c r="J51" s="225"/>
      <c r="K51" s="234">
        <f t="shared" ref="K51:P51" si="81">K50+K24</f>
        <v>11.909999999999998</v>
      </c>
      <c r="L51" s="235">
        <f t="shared" si="81"/>
        <v>12.665000000000001</v>
      </c>
      <c r="M51" s="235">
        <f t="shared" si="81"/>
        <v>12.395</v>
      </c>
      <c r="N51" s="235">
        <f t="shared" si="81"/>
        <v>10.570000000000002</v>
      </c>
      <c r="O51" s="236">
        <f t="shared" si="81"/>
        <v>24.674999999999997</v>
      </c>
      <c r="P51" s="237">
        <f t="shared" si="81"/>
        <v>72.215000000000003</v>
      </c>
      <c r="Q51" s="56"/>
      <c r="R51" s="423">
        <f>R50+R24</f>
        <v>25</v>
      </c>
      <c r="S51" s="423">
        <f>S50+S24</f>
        <v>25</v>
      </c>
      <c r="T51" s="423">
        <f>T50+T24</f>
        <v>0</v>
      </c>
      <c r="V51" s="38"/>
      <c r="W51" s="65" t="s">
        <v>71</v>
      </c>
      <c r="X51" s="66"/>
      <c r="Y51" s="230">
        <f>Y50+Y24</f>
        <v>137</v>
      </c>
      <c r="Z51" s="231">
        <f>Z50+Z24</f>
        <v>75</v>
      </c>
      <c r="AA51" s="232">
        <f>AA50+AA24</f>
        <v>62</v>
      </c>
      <c r="AB51" s="233">
        <f>AB50+AB24</f>
        <v>113</v>
      </c>
      <c r="AC51" s="253"/>
      <c r="AD51" s="234">
        <f t="shared" ref="AD51:AI51" si="82">AD50+AD24</f>
        <v>12.629999999999999</v>
      </c>
      <c r="AE51" s="235">
        <f t="shared" si="82"/>
        <v>12.164999999999999</v>
      </c>
      <c r="AF51" s="235">
        <f t="shared" si="82"/>
        <v>10.914999999999999</v>
      </c>
      <c r="AG51" s="235">
        <f t="shared" si="82"/>
        <v>10.520000000000001</v>
      </c>
      <c r="AH51" s="236">
        <f t="shared" si="82"/>
        <v>24.174999999999997</v>
      </c>
      <c r="AI51" s="237">
        <f t="shared" si="82"/>
        <v>70.405000000000001</v>
      </c>
      <c r="AJ51" s="199"/>
      <c r="AL51" s="38"/>
      <c r="AM51" s="65" t="s">
        <v>71</v>
      </c>
      <c r="AN51" s="66"/>
      <c r="AO51" s="230">
        <f t="shared" si="4"/>
        <v>1</v>
      </c>
      <c r="AP51" s="231">
        <f t="shared" si="5"/>
        <v>0</v>
      </c>
      <c r="AQ51" s="232">
        <f t="shared" si="6"/>
        <v>1</v>
      </c>
      <c r="AR51" s="233">
        <f t="shared" si="7"/>
        <v>7</v>
      </c>
      <c r="AS51" s="246"/>
      <c r="AT51" s="234">
        <f t="shared" si="80"/>
        <v>-0.72000000000000064</v>
      </c>
      <c r="AU51" s="235">
        <f t="shared" si="80"/>
        <v>0.50000000000000178</v>
      </c>
      <c r="AV51" s="235">
        <f t="shared" si="80"/>
        <v>1.4800000000000004</v>
      </c>
      <c r="AW51" s="235">
        <f t="shared" si="80"/>
        <v>5.0000000000000711E-2</v>
      </c>
      <c r="AX51" s="236">
        <f t="shared" si="80"/>
        <v>0.5</v>
      </c>
      <c r="AY51" s="237">
        <f t="shared" si="80"/>
        <v>1.8100000000000023</v>
      </c>
      <c r="AZ51" s="204"/>
      <c r="BJ51" s="38" t="s">
        <v>71</v>
      </c>
      <c r="BK51" s="343">
        <f>BK50+BK24</f>
        <v>143</v>
      </c>
      <c r="BL51" s="344">
        <f>BL50+BL24</f>
        <v>74</v>
      </c>
      <c r="BM51" s="345">
        <f>BM50+BM24</f>
        <v>71</v>
      </c>
      <c r="BN51" s="382">
        <f>BN50+BN24</f>
        <v>99</v>
      </c>
      <c r="BO51" s="382">
        <f>BO50+BO24</f>
        <v>109</v>
      </c>
      <c r="BP51" s="383">
        <f t="shared" si="15"/>
        <v>21</v>
      </c>
      <c r="BQ51" s="402"/>
    </row>
    <row r="52" spans="1:70" ht="19.5" customHeight="1" thickTop="1" thickBot="1" x14ac:dyDescent="0.4">
      <c r="C52" s="477" t="s">
        <v>124</v>
      </c>
      <c r="D52" s="477"/>
      <c r="E52" s="50"/>
      <c r="F52" s="51"/>
      <c r="G52" s="51"/>
      <c r="H52" s="51"/>
      <c r="I52" s="52"/>
      <c r="J52" s="25"/>
      <c r="K52" s="46"/>
      <c r="L52" s="46"/>
      <c r="M52" s="46"/>
      <c r="N52" s="46"/>
      <c r="O52" s="46"/>
      <c r="P52" s="46"/>
      <c r="Q52" s="24"/>
      <c r="R52" s="39"/>
      <c r="S52" s="39"/>
      <c r="T52" s="430"/>
      <c r="V52" s="486" t="s">
        <v>124</v>
      </c>
      <c r="W52" s="486"/>
      <c r="X52" s="50"/>
      <c r="Y52" s="51"/>
      <c r="Z52" s="51"/>
      <c r="AA52" s="51"/>
      <c r="AB52" s="52"/>
      <c r="AC52" s="192"/>
      <c r="AD52" s="193"/>
      <c r="AE52" s="193"/>
      <c r="AF52" s="193"/>
      <c r="AG52" s="193"/>
      <c r="AH52" s="193"/>
      <c r="AI52" s="193"/>
      <c r="AJ52" s="194"/>
      <c r="AL52" s="486" t="s">
        <v>124</v>
      </c>
      <c r="AM52" s="486"/>
      <c r="AN52" s="50"/>
      <c r="AO52" s="51"/>
      <c r="AP52" s="51"/>
      <c r="AQ52" s="51"/>
      <c r="AR52" s="52"/>
      <c r="AS52" s="201"/>
      <c r="AT52" s="206"/>
      <c r="AU52" s="206"/>
      <c r="AV52" s="206"/>
      <c r="AW52" s="206"/>
      <c r="AX52" s="206"/>
      <c r="AY52" s="206"/>
      <c r="AZ52" s="205"/>
      <c r="BK52" s="340"/>
      <c r="BL52" s="341"/>
      <c r="BM52" s="341"/>
      <c r="BN52"/>
      <c r="BO52"/>
      <c r="BP52"/>
    </row>
    <row r="54" spans="1:70" x14ac:dyDescent="0.35">
      <c r="G54" s="31"/>
      <c r="Z54" s="179"/>
      <c r="AP54" s="179"/>
      <c r="BL54" s="31"/>
    </row>
    <row r="55" spans="1:70" ht="43.5" customHeight="1" x14ac:dyDescent="0.35">
      <c r="F55" s="30"/>
      <c r="G55"/>
      <c r="H55"/>
      <c r="I55" s="13"/>
      <c r="J55"/>
      <c r="K55" s="13"/>
      <c r="Y55" s="180"/>
      <c r="Z55" s="67"/>
      <c r="AA55" s="67"/>
      <c r="AB55" s="181"/>
      <c r="AC55" s="67"/>
      <c r="AD55" s="181"/>
      <c r="AO55" s="180"/>
      <c r="AP55" s="67"/>
      <c r="AQ55" s="67"/>
      <c r="AR55" s="181"/>
      <c r="AS55" s="67"/>
      <c r="AT55" s="181"/>
      <c r="BK55"/>
      <c r="BL55"/>
      <c r="BM55"/>
      <c r="BN55"/>
      <c r="BO55" s="13"/>
      <c r="BP55"/>
    </row>
    <row r="56" spans="1:70" x14ac:dyDescent="0.35">
      <c r="F56"/>
      <c r="G56"/>
      <c r="H56"/>
      <c r="I56"/>
      <c r="J56"/>
      <c r="K56" s="13"/>
      <c r="Y56" s="67"/>
      <c r="Z56" s="67"/>
      <c r="AA56" s="67"/>
      <c r="AB56" s="67"/>
      <c r="AC56" s="67"/>
      <c r="AD56" s="181"/>
      <c r="AO56" s="67"/>
      <c r="AP56" s="67"/>
      <c r="AQ56" s="67"/>
      <c r="AR56" s="67"/>
      <c r="AS56" s="67"/>
      <c r="AT56" s="181"/>
      <c r="BK56"/>
      <c r="BL56"/>
      <c r="BM56"/>
      <c r="BN56"/>
      <c r="BO56"/>
      <c r="BP56"/>
    </row>
    <row r="57" spans="1:70" ht="39" customHeight="1" x14ac:dyDescent="0.35">
      <c r="F57"/>
      <c r="G57"/>
      <c r="H57"/>
      <c r="I57"/>
      <c r="J57"/>
      <c r="Y57" s="67"/>
      <c r="Z57" s="67"/>
      <c r="AA57" s="67"/>
      <c r="AB57" s="67"/>
      <c r="AC57" s="67"/>
      <c r="AO57" s="67"/>
      <c r="AP57" s="67"/>
      <c r="AQ57" s="67"/>
      <c r="AR57" s="67"/>
      <c r="AS57" s="67"/>
      <c r="BK57"/>
      <c r="BL57"/>
      <c r="BM57"/>
      <c r="BN57"/>
      <c r="BO57"/>
      <c r="BP57"/>
    </row>
    <row r="58" spans="1:70" ht="26.25" customHeight="1" x14ac:dyDescent="0.35">
      <c r="F58"/>
      <c r="G58"/>
      <c r="H58"/>
      <c r="I58"/>
      <c r="J58"/>
      <c r="K58" s="27"/>
      <c r="Y58" s="67"/>
      <c r="Z58" s="67"/>
      <c r="AA58" s="67"/>
      <c r="AB58" s="67"/>
      <c r="AC58" s="67"/>
      <c r="AD58" s="182"/>
      <c r="AO58" s="67"/>
      <c r="AP58" s="67"/>
      <c r="AQ58" s="67"/>
      <c r="AR58" s="67"/>
      <c r="AS58" s="67"/>
      <c r="AT58" s="182"/>
      <c r="BK58"/>
      <c r="BL58"/>
      <c r="BM58"/>
      <c r="BN58"/>
      <c r="BO58"/>
      <c r="BP58"/>
    </row>
    <row r="59" spans="1:70" x14ac:dyDescent="0.35">
      <c r="F59"/>
      <c r="G59"/>
      <c r="H59"/>
      <c r="I59"/>
      <c r="J59"/>
      <c r="Y59" s="67"/>
      <c r="Z59" s="67"/>
      <c r="AA59" s="67"/>
      <c r="AB59" s="67"/>
      <c r="AC59" s="67"/>
      <c r="AO59" s="67"/>
      <c r="AP59" s="67"/>
      <c r="AQ59" s="67"/>
      <c r="AR59" s="67"/>
      <c r="AS59" s="67"/>
      <c r="BK59"/>
      <c r="BL59"/>
      <c r="BM59"/>
      <c r="BN59"/>
      <c r="BO59"/>
      <c r="BP59"/>
    </row>
    <row r="60" spans="1:70" ht="16.5" customHeight="1" x14ac:dyDescent="0.35">
      <c r="F60"/>
      <c r="G60"/>
      <c r="H60"/>
      <c r="I60"/>
      <c r="J60"/>
      <c r="Y60" s="67"/>
      <c r="Z60" s="67"/>
      <c r="AA60" s="67"/>
      <c r="AB60" s="67"/>
      <c r="AC60" s="67"/>
      <c r="AO60" s="67"/>
      <c r="AP60" s="67"/>
      <c r="AQ60" s="67"/>
      <c r="AR60" s="67"/>
      <c r="AS60" s="67"/>
      <c r="BO60"/>
    </row>
    <row r="61" spans="1:70" ht="15.75" customHeight="1" x14ac:dyDescent="0.35"/>
    <row r="62" spans="1:70" ht="15.75" customHeight="1" x14ac:dyDescent="0.35"/>
  </sheetData>
  <mergeCells count="15">
    <mergeCell ref="C52:D52"/>
    <mergeCell ref="F1:I1"/>
    <mergeCell ref="K1:P1"/>
    <mergeCell ref="AO1:AR1"/>
    <mergeCell ref="AT1:AY1"/>
    <mergeCell ref="AL52:AM52"/>
    <mergeCell ref="AD1:AI1"/>
    <mergeCell ref="Y1:AB1"/>
    <mergeCell ref="V52:W52"/>
    <mergeCell ref="BK1:BN1"/>
    <mergeCell ref="BQ47:BQ49"/>
    <mergeCell ref="BQ34:BQ37"/>
    <mergeCell ref="BQ38:BQ39"/>
    <mergeCell ref="BQ25:BQ33"/>
    <mergeCell ref="BQ40:BQ44"/>
  </mergeCells>
  <phoneticPr fontId="5" type="noConversion"/>
  <conditionalFormatting sqref="AO3:AY4 AO24:AY44 AO14:AY22 AO47:AY51 AO6:AY7 AO10:AY12">
    <cfRule type="cellIs" dxfId="44" priority="57" stopIfTrue="1" operator="notEqual">
      <formula>0</formula>
    </cfRule>
  </conditionalFormatting>
  <conditionalFormatting sqref="K24:O24 F3:P4 K26:O44 P24:P44 F24:J44 P14:P22 F14:J22 K14:O21 F47:P51 Y51:AB51 F6:P7 F10:P12">
    <cfRule type="cellIs" dxfId="43" priority="56" stopIfTrue="1" operator="notEqual">
      <formula>Y3</formula>
    </cfRule>
  </conditionalFormatting>
  <conditionalFormatting sqref="K25:O25">
    <cfRule type="cellIs" dxfId="42" priority="55" stopIfTrue="1" operator="notEqual">
      <formula>AD25</formula>
    </cfRule>
  </conditionalFormatting>
  <conditionalFormatting sqref="K22:O22">
    <cfRule type="cellIs" dxfId="41" priority="54" stopIfTrue="1" operator="notEqual">
      <formula>AD22</formula>
    </cfRule>
  </conditionalFormatting>
  <conditionalFormatting sqref="AO45:AY46">
    <cfRule type="cellIs" dxfId="40" priority="48" stopIfTrue="1" operator="notEqual">
      <formula>0</formula>
    </cfRule>
  </conditionalFormatting>
  <conditionalFormatting sqref="F45:P46">
    <cfRule type="cellIs" dxfId="39" priority="47" stopIfTrue="1" operator="notEqual">
      <formula>Y45</formula>
    </cfRule>
  </conditionalFormatting>
  <conditionalFormatting sqref="AO46:AY46">
    <cfRule type="cellIs" dxfId="38" priority="46" stopIfTrue="1" operator="notEqual">
      <formula>0</formula>
    </cfRule>
  </conditionalFormatting>
  <conditionalFormatting sqref="F46:P46">
    <cfRule type="cellIs" dxfId="37" priority="45" stopIfTrue="1" operator="notEqual">
      <formula>Y46</formula>
    </cfRule>
  </conditionalFormatting>
  <conditionalFormatting sqref="Y3:AB4 Y24:AB24 Y14:AB22 Y50:AB50 Y6:AB7 Y10:AB12 Y47:Y49 Y25:Y44">
    <cfRule type="cellIs" dxfId="36" priority="28" stopIfTrue="1" operator="notEqual">
      <formula>AR3</formula>
    </cfRule>
  </conditionalFormatting>
  <conditionalFormatting sqref="F13:P13">
    <cfRule type="cellIs" dxfId="35" priority="31" stopIfTrue="1" operator="notEqual">
      <formula>Y13</formula>
    </cfRule>
  </conditionalFormatting>
  <conditionalFormatting sqref="Y46">
    <cfRule type="cellIs" dxfId="34" priority="26" stopIfTrue="1" operator="notEqual">
      <formula>AR46</formula>
    </cfRule>
  </conditionalFormatting>
  <conditionalFormatting sqref="Y45:Y46">
    <cfRule type="cellIs" dxfId="33" priority="27" stopIfTrue="1" operator="notEqual">
      <formula>AR45</formula>
    </cfRule>
  </conditionalFormatting>
  <conditionalFormatting sqref="AO23:AY23">
    <cfRule type="cellIs" dxfId="32" priority="36" stopIfTrue="1" operator="notEqual">
      <formula>0</formula>
    </cfRule>
  </conditionalFormatting>
  <conditionalFormatting sqref="F23:P23">
    <cfRule type="cellIs" dxfId="31" priority="35" stopIfTrue="1" operator="notEqual">
      <formula>Y23</formula>
    </cfRule>
  </conditionalFormatting>
  <conditionalFormatting sqref="AO13:AY13">
    <cfRule type="cellIs" dxfId="30" priority="32" stopIfTrue="1" operator="notEqual">
      <formula>0</formula>
    </cfRule>
  </conditionalFormatting>
  <conditionalFormatting sqref="AD23:AI23">
    <cfRule type="cellIs" dxfId="29" priority="18" stopIfTrue="1" operator="notEqual">
      <formula>AW23</formula>
    </cfRule>
  </conditionalFormatting>
  <conditionalFormatting sqref="Y23:AB23">
    <cfRule type="cellIs" dxfId="28" priority="25" stopIfTrue="1" operator="notEqual">
      <formula>AR23</formula>
    </cfRule>
  </conditionalFormatting>
  <conditionalFormatting sqref="Y13:AB13">
    <cfRule type="cellIs" dxfId="27" priority="24" stopIfTrue="1" operator="notEqual">
      <formula>AR13</formula>
    </cfRule>
  </conditionalFormatting>
  <conditionalFormatting sqref="AD24:AH24 AD3:AI4 AI24:AI44 AI14:AI22 AD14:AH21 AD50:AI51 AD6:AI7 AD10:AI12 AI47:AI49">
    <cfRule type="cellIs" dxfId="26" priority="23" stopIfTrue="1" operator="notEqual">
      <formula>AW3</formula>
    </cfRule>
  </conditionalFormatting>
  <conditionalFormatting sqref="AD22:AH22">
    <cfRule type="cellIs" dxfId="25" priority="21" stopIfTrue="1" operator="notEqual">
      <formula>AW22</formula>
    </cfRule>
  </conditionalFormatting>
  <conditionalFormatting sqref="AI45:AI46">
    <cfRule type="cellIs" dxfId="24" priority="20" stopIfTrue="1" operator="notEqual">
      <formula>BB45</formula>
    </cfRule>
  </conditionalFormatting>
  <conditionalFormatting sqref="AI46">
    <cfRule type="cellIs" dxfId="23" priority="19" stopIfTrue="1" operator="notEqual">
      <formula>BB46</formula>
    </cfRule>
  </conditionalFormatting>
  <conditionalFormatting sqref="Y5:AB5">
    <cfRule type="cellIs" dxfId="22" priority="14" stopIfTrue="1" operator="notEqual">
      <formula>AR5</formula>
    </cfRule>
  </conditionalFormatting>
  <conditionalFormatting sqref="AD13:AI13">
    <cfRule type="cellIs" dxfId="21" priority="17" stopIfTrue="1" operator="notEqual">
      <formula>AW13</formula>
    </cfRule>
  </conditionalFormatting>
  <conditionalFormatting sqref="AO5:AY5">
    <cfRule type="cellIs" dxfId="20" priority="16" stopIfTrue="1" operator="notEqual">
      <formula>0</formula>
    </cfRule>
  </conditionalFormatting>
  <conditionalFormatting sqref="F5:P5">
    <cfRule type="cellIs" dxfId="19" priority="15" stopIfTrue="1" operator="notEqual">
      <formula>Y5</formula>
    </cfRule>
  </conditionalFormatting>
  <conditionalFormatting sqref="AD5:AI5">
    <cfRule type="cellIs" dxfId="18" priority="13" stopIfTrue="1" operator="notEqual">
      <formula>AW5</formula>
    </cfRule>
  </conditionalFormatting>
  <conditionalFormatting sqref="AO8:AY8">
    <cfRule type="cellIs" dxfId="17" priority="12" stopIfTrue="1" operator="notEqual">
      <formula>0</formula>
    </cfRule>
  </conditionalFormatting>
  <conditionalFormatting sqref="F8:P8">
    <cfRule type="cellIs" dxfId="16" priority="11" stopIfTrue="1" operator="notEqual">
      <formula>Y8</formula>
    </cfRule>
  </conditionalFormatting>
  <conditionalFormatting sqref="Y8:AB8">
    <cfRule type="cellIs" dxfId="15" priority="10" stopIfTrue="1" operator="notEqual">
      <formula>AR8</formula>
    </cfRule>
  </conditionalFormatting>
  <conditionalFormatting sqref="AD8:AI8">
    <cfRule type="cellIs" dxfId="14" priority="9" stopIfTrue="1" operator="notEqual">
      <formula>AW8</formula>
    </cfRule>
  </conditionalFormatting>
  <conditionalFormatting sqref="AD26:AH44 Z25:AC44 Z47:AH49">
    <cfRule type="cellIs" dxfId="13" priority="8" stopIfTrue="1" operator="notEqual">
      <formula>AS25</formula>
    </cfRule>
  </conditionalFormatting>
  <conditionalFormatting sqref="AD25:AH25">
    <cfRule type="cellIs" dxfId="12" priority="7" stopIfTrue="1" operator="notEqual">
      <formula>AW25</formula>
    </cfRule>
  </conditionalFormatting>
  <conditionalFormatting sqref="Z45:AH46">
    <cfRule type="cellIs" dxfId="11" priority="6" stopIfTrue="1" operator="notEqual">
      <formula>AS45</formula>
    </cfRule>
  </conditionalFormatting>
  <conditionalFormatting sqref="Z46:AH46">
    <cfRule type="cellIs" dxfId="10" priority="5" stopIfTrue="1" operator="notEqual">
      <formula>AS46</formula>
    </cfRule>
  </conditionalFormatting>
  <conditionalFormatting sqref="AO9:AY9">
    <cfRule type="cellIs" dxfId="9" priority="4" stopIfTrue="1" operator="notEqual">
      <formula>0</formula>
    </cfRule>
  </conditionalFormatting>
  <conditionalFormatting sqref="F9:P9">
    <cfRule type="cellIs" dxfId="8" priority="3" stopIfTrue="1" operator="notEqual">
      <formula>Y9</formula>
    </cfRule>
  </conditionalFormatting>
  <conditionalFormatting sqref="Y9:AB9">
    <cfRule type="cellIs" dxfId="7" priority="2" stopIfTrue="1" operator="notEqual">
      <formula>AR9</formula>
    </cfRule>
  </conditionalFormatting>
  <conditionalFormatting sqref="AD9:AI9">
    <cfRule type="cellIs" dxfId="6" priority="1" stopIfTrue="1" operator="notEqual">
      <formula>AW9</formula>
    </cfRule>
  </conditionalFormatting>
  <printOptions horizontalCentered="1"/>
  <pageMargins left="0.2" right="0.14000000000000001" top="0.93" bottom="0.48" header="0.26" footer="0.32"/>
  <pageSetup scale="62" orientation="portrait" r:id="rId1"/>
  <headerFooter alignWithMargins="0">
    <oddHeader>&amp;C&amp;"Arial,Bold"&amp;18&amp;F
 &amp;A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outlinePr summaryBelow="0"/>
  </sheetPr>
  <dimension ref="A1:AB73"/>
  <sheetViews>
    <sheetView zoomScale="90" zoomScaleNormal="90" zoomScaleSheetLayoutView="57" workbookViewId="0"/>
  </sheetViews>
  <sheetFormatPr defaultRowHeight="13" outlineLevelRow="1" x14ac:dyDescent="0.3"/>
  <cols>
    <col min="1" max="1" width="43.1796875" customWidth="1"/>
    <col min="2" max="3" width="26" customWidth="1"/>
    <col min="4" max="4" width="6.1796875" style="3" customWidth="1"/>
    <col min="5" max="6" width="6.7265625" style="3" customWidth="1"/>
    <col min="7" max="7" width="5.7265625" style="3" customWidth="1"/>
    <col min="8" max="8" width="11.81640625" customWidth="1"/>
    <col min="9" max="9" width="9.81640625" customWidth="1"/>
    <col min="10" max="10" width="14.26953125" customWidth="1"/>
    <col min="11" max="12" width="13.7265625" customWidth="1"/>
    <col min="13" max="13" width="11.26953125" customWidth="1"/>
    <col min="14" max="14" width="10.81640625" customWidth="1"/>
    <col min="15" max="15" width="9.81640625" customWidth="1"/>
    <col min="16" max="20" width="16.54296875" customWidth="1"/>
    <col min="21" max="22" width="11" bestFit="1" customWidth="1"/>
    <col min="23" max="23" width="12.54296875" customWidth="1"/>
    <col min="24" max="25" width="12.1796875" bestFit="1" customWidth="1"/>
    <col min="26" max="26" width="12.54296875" bestFit="1" customWidth="1"/>
    <col min="27" max="27" width="10.81640625" bestFit="1" customWidth="1"/>
  </cols>
  <sheetData>
    <row r="1" spans="1:9" ht="26.25" customHeight="1" thickBot="1" x14ac:dyDescent="0.3">
      <c r="A1" s="28"/>
      <c r="B1" s="28"/>
      <c r="C1" s="28"/>
      <c r="D1" s="501"/>
      <c r="E1" s="501"/>
      <c r="F1" s="502"/>
      <c r="G1" s="447"/>
    </row>
    <row r="2" spans="1:9" ht="90" customHeight="1" thickBot="1" x14ac:dyDescent="0.3">
      <c r="A2" s="29" t="s">
        <v>34</v>
      </c>
      <c r="B2" s="29" t="s">
        <v>34</v>
      </c>
      <c r="C2" s="444"/>
      <c r="D2" s="455" t="s">
        <v>5</v>
      </c>
      <c r="E2" s="455" t="s">
        <v>4</v>
      </c>
      <c r="F2" s="456" t="s">
        <v>3</v>
      </c>
      <c r="G2" s="456" t="s">
        <v>2</v>
      </c>
    </row>
    <row r="3" spans="1:9" ht="34.5" customHeight="1" outlineLevel="1" thickTop="1" thickBot="1" x14ac:dyDescent="0.55000000000000004">
      <c r="A3" s="26" t="str">
        <f>'Authors Contribution'!D26</f>
        <v xml:space="preserve">RWTH Aachen (Christopher Wiebusch) </v>
      </c>
      <c r="B3" s="26" t="str">
        <f>'Authors Contribution'!E26</f>
        <v>Aachen</v>
      </c>
      <c r="C3" s="445" t="s">
        <v>277</v>
      </c>
      <c r="D3" s="2">
        <f>VLOOKUP($A3,'Authors Contribution'!$D$3:$BI$53,4,0)</f>
        <v>1</v>
      </c>
      <c r="E3" s="2">
        <f>VLOOKUP($A3,'Authors Contribution'!$D$3:$BI$53,5,0)</f>
        <v>1</v>
      </c>
      <c r="F3" s="32">
        <f>VLOOKUP($A3,'Authors Contribution'!$D$3:$BI$53,6,0)</f>
        <v>9</v>
      </c>
      <c r="G3" s="32">
        <f>D3+E3+F3</f>
        <v>11</v>
      </c>
      <c r="H3" s="312">
        <f>VLOOKUP($A3,'Authors Contribution'!$D$3:$BI$53,5,0)</f>
        <v>1</v>
      </c>
      <c r="I3" s="312">
        <f>VLOOKUP($A3,'Authors Contribution'!$D$3:$BI$53,6,0)</f>
        <v>9</v>
      </c>
    </row>
    <row r="4" spans="1:9" ht="34.5" customHeight="1" outlineLevel="1" thickTop="1" thickBot="1" x14ac:dyDescent="0.55000000000000004">
      <c r="A4" s="26" t="str">
        <f>'Authors Contribution'!D43</f>
        <v>University of Adelaide (Gary Hill)</v>
      </c>
      <c r="B4" s="26" t="str">
        <f>'Authors Contribution'!E43</f>
        <v>Adelaide</v>
      </c>
      <c r="C4" s="445" t="s">
        <v>278</v>
      </c>
      <c r="D4" s="2">
        <f>VLOOKUP($A4,'Authors Contribution'!$D$3:$BI$53,4,0)</f>
        <v>1</v>
      </c>
      <c r="E4" s="2">
        <f>VLOOKUP($A4,'Authors Contribution'!$D$3:$BI$53,5,0)</f>
        <v>1</v>
      </c>
      <c r="F4" s="32">
        <f>VLOOKUP($A4,'Authors Contribution'!$D$3:$BI$53,6,0)</f>
        <v>1</v>
      </c>
      <c r="G4" s="32">
        <f t="shared" ref="G4:G47" si="0">D4+E4+F4</f>
        <v>3</v>
      </c>
      <c r="H4" s="312">
        <f>VLOOKUP($A4,'Authors Contribution'!$D$3:$BI$53,5,0)</f>
        <v>1</v>
      </c>
      <c r="I4" s="312">
        <f>VLOOKUP($A4,'Authors Contribution'!$D$3:$BI$53,6,0)</f>
        <v>1</v>
      </c>
    </row>
    <row r="5" spans="1:9" ht="34.5" customHeight="1" outlineLevel="1" thickTop="1" thickBot="1" x14ac:dyDescent="0.55000000000000004">
      <c r="A5" s="26" t="str">
        <f>'Authors Contribution'!D3</f>
        <v>University of  Alabama (Dawn Williams)</v>
      </c>
      <c r="B5" s="26" t="str">
        <f>'Authors Contribution'!E3</f>
        <v>Alabama</v>
      </c>
      <c r="C5" s="445" t="s">
        <v>279</v>
      </c>
      <c r="D5" s="2">
        <f>VLOOKUP($A5,'Authors Contribution'!$D$3:$BI$53,4,0)</f>
        <v>2</v>
      </c>
      <c r="E5" s="2">
        <f>VLOOKUP($A5,'Authors Contribution'!$D$3:$BI$53,5,0)</f>
        <v>1</v>
      </c>
      <c r="F5" s="32">
        <f>VLOOKUP($A5,'Authors Contribution'!$D$3:$BI$53,6,0)</f>
        <v>1</v>
      </c>
      <c r="G5" s="32">
        <f t="shared" si="0"/>
        <v>4</v>
      </c>
      <c r="H5" s="312">
        <f>VLOOKUP($A5,'Authors Contribution'!$D$3:$BI$53,5,0)</f>
        <v>1</v>
      </c>
      <c r="I5" s="312">
        <f>VLOOKUP($A5,'Authors Contribution'!$D$3:$BI$53,6,0)</f>
        <v>1</v>
      </c>
    </row>
    <row r="6" spans="1:9" ht="34.5" customHeight="1" outlineLevel="1" thickTop="1" thickBot="1" x14ac:dyDescent="0.55000000000000004">
      <c r="A6" s="26" t="str">
        <f>'Authors Contribution'!D4</f>
        <v>University of  Alaska (Katherine Rawlins)</v>
      </c>
      <c r="B6" s="26" t="str">
        <f>'Authors Contribution'!E4</f>
        <v>Alaska</v>
      </c>
      <c r="C6" s="445" t="s">
        <v>279</v>
      </c>
      <c r="D6" s="2">
        <f>VLOOKUP($A6,'Authors Contribution'!$D$3:$BI$53,4,0)</f>
        <v>1</v>
      </c>
      <c r="E6" s="2">
        <f>VLOOKUP($A6,'Authors Contribution'!$D$3:$BI$53,5,0)</f>
        <v>0</v>
      </c>
      <c r="F6" s="32">
        <f>VLOOKUP($A6,'Authors Contribution'!$D$3:$BI$53,6,0)</f>
        <v>0</v>
      </c>
      <c r="G6" s="32">
        <f t="shared" si="0"/>
        <v>1</v>
      </c>
      <c r="H6" s="312">
        <f>VLOOKUP($A6,'Authors Contribution'!$D$3:$BI$53,5,0)</f>
        <v>0</v>
      </c>
      <c r="I6" s="312">
        <f>VLOOKUP($A6,'Authors Contribution'!$D$3:$BI$53,6,0)</f>
        <v>0</v>
      </c>
    </row>
    <row r="7" spans="1:9" ht="34.5" customHeight="1" outlineLevel="1" thickTop="1" thickBot="1" x14ac:dyDescent="0.55000000000000004">
      <c r="A7" s="26" t="str">
        <f>'Authors Contribution'!D40</f>
        <v xml:space="preserve">University of Alberta (Darren, Grant) </v>
      </c>
      <c r="B7" s="26" t="str">
        <f>'Authors Contribution'!E40</f>
        <v>Alberta</v>
      </c>
      <c r="C7" s="445" t="s">
        <v>280</v>
      </c>
      <c r="D7" s="2">
        <f>VLOOKUP($A7,'Authors Contribution'!$D$3:$BI$53,4,0)</f>
        <v>2</v>
      </c>
      <c r="E7" s="2">
        <f>VLOOKUP($A7,'Authors Contribution'!$D$3:$BI$53,5,0)</f>
        <v>2</v>
      </c>
      <c r="F7" s="32">
        <f>VLOOKUP($A7,'Authors Contribution'!$D$3:$BI$53,6,0)</f>
        <v>2</v>
      </c>
      <c r="G7" s="32">
        <f t="shared" si="0"/>
        <v>6</v>
      </c>
      <c r="H7" s="312">
        <f>VLOOKUP($A7,'Authors Contribution'!$D$3:$BI$53,5,0)</f>
        <v>2</v>
      </c>
      <c r="I7" s="312">
        <f>VLOOKUP($A7,'Authors Contribution'!$D$3:$BI$53,6,0)</f>
        <v>2</v>
      </c>
    </row>
    <row r="8" spans="1:9" ht="34.5" customHeight="1" outlineLevel="1" thickTop="1" thickBot="1" x14ac:dyDescent="0.55000000000000004">
      <c r="A8" s="26" t="str">
        <f>'Authors Contribution'!D31</f>
        <v>Universität Bochum (Julia Tjus)</v>
      </c>
      <c r="B8" s="26" t="str">
        <f>'Authors Contribution'!E31</f>
        <v>Bochum</v>
      </c>
      <c r="C8" s="445" t="s">
        <v>277</v>
      </c>
      <c r="D8" s="2">
        <f>VLOOKUP($A8,'Authors Contribution'!$D$3:$BI$53,4,0)</f>
        <v>1</v>
      </c>
      <c r="E8" s="2">
        <f>VLOOKUP($A8,'Authors Contribution'!$D$3:$BI$53,5,0)</f>
        <v>1</v>
      </c>
      <c r="F8" s="32">
        <f>VLOOKUP($A8,'Authors Contribution'!$D$3:$BI$53,6,0)</f>
        <v>3</v>
      </c>
      <c r="G8" s="32">
        <f t="shared" si="0"/>
        <v>5</v>
      </c>
      <c r="H8" s="312">
        <f>VLOOKUP($A8,'Authors Contribution'!$D$3:$BI$53,5,0)</f>
        <v>1</v>
      </c>
      <c r="I8" s="312">
        <f>VLOOKUP($A8,'Authors Contribution'!$D$3:$BI$53,6,0)</f>
        <v>3</v>
      </c>
    </row>
    <row r="9" spans="1:9" ht="34.5" customHeight="1" outlineLevel="1" thickTop="1" thickBot="1" x14ac:dyDescent="0.55000000000000004">
      <c r="A9" s="26" t="str">
        <f>'Authors Contribution'!D42</f>
        <v>University of Canterbury (Jenni Adams)</v>
      </c>
      <c r="B9" s="26" t="str">
        <f>'Authors Contribution'!E42</f>
        <v>Canterbury</v>
      </c>
      <c r="C9" s="445" t="s">
        <v>288</v>
      </c>
      <c r="D9" s="2">
        <f>VLOOKUP($A9,'Authors Contribution'!$D$3:$BI$53,4,0)</f>
        <v>1</v>
      </c>
      <c r="E9" s="2">
        <f>VLOOKUP($A9,'Authors Contribution'!$D$3:$BI$53,5,0)</f>
        <v>0</v>
      </c>
      <c r="F9" s="32">
        <f>VLOOKUP($A9,'Authors Contribution'!$D$3:$BI$53,6,0)</f>
        <v>2</v>
      </c>
      <c r="G9" s="32">
        <f t="shared" si="0"/>
        <v>3</v>
      </c>
      <c r="H9" s="312">
        <f>VLOOKUP($A9,'Authors Contribution'!$D$3:$BI$53,5,0)</f>
        <v>0</v>
      </c>
      <c r="I9" s="312">
        <f>VLOOKUP($A9,'Authors Contribution'!$D$3:$BI$53,6,0)</f>
        <v>2</v>
      </c>
    </row>
    <row r="10" spans="1:9" ht="34.5" customHeight="1" outlineLevel="1" thickTop="1" thickBot="1" x14ac:dyDescent="0.55000000000000004">
      <c r="A10" s="26" t="str">
        <f>'Authors Contribution'!D44</f>
        <v xml:space="preserve">Chiba University (Shigeru Yoshida) </v>
      </c>
      <c r="B10" s="26" t="str">
        <f>'Authors Contribution'!E44</f>
        <v>Chiba</v>
      </c>
      <c r="C10" s="445" t="s">
        <v>281</v>
      </c>
      <c r="D10" s="2">
        <f>VLOOKUP($A10,'Authors Contribution'!$D$3:$BI$53,4,0)</f>
        <v>2</v>
      </c>
      <c r="E10" s="2">
        <f>VLOOKUP($A10,'Authors Contribution'!$D$3:$BI$53,5,0)</f>
        <v>4</v>
      </c>
      <c r="F10" s="32">
        <f>VLOOKUP($A10,'Authors Contribution'!$D$3:$BI$53,6,0)</f>
        <v>2</v>
      </c>
      <c r="G10" s="32">
        <f t="shared" si="0"/>
        <v>8</v>
      </c>
      <c r="H10" s="312">
        <f>VLOOKUP($A10,'Authors Contribution'!$D$3:$BI$53,5,0)</f>
        <v>4</v>
      </c>
      <c r="I10" s="312">
        <f>VLOOKUP($A10,'Authors Contribution'!$D$3:$BI$53,6,0)</f>
        <v>2</v>
      </c>
    </row>
    <row r="11" spans="1:9" ht="34.5" customHeight="1" outlineLevel="1" thickTop="1" thickBot="1" x14ac:dyDescent="0.55000000000000004">
      <c r="A11" s="26" t="str">
        <f>'Authors Contribution'!D5</f>
        <v xml:space="preserve">Clark Atlanta (George Japaridze) </v>
      </c>
      <c r="B11" s="26" t="str">
        <f>'Authors Contribution'!E5</f>
        <v>Clark Atlanta</v>
      </c>
      <c r="C11" s="445" t="s">
        <v>279</v>
      </c>
      <c r="D11" s="2">
        <f>VLOOKUP($A11,'Authors Contribution'!$D$3:$BI$53,4,0)</f>
        <v>1</v>
      </c>
      <c r="E11" s="2">
        <f>VLOOKUP($A11,'Authors Contribution'!$D$3:$BI$53,5,0)</f>
        <v>0</v>
      </c>
      <c r="F11" s="32">
        <f>VLOOKUP($A11,'Authors Contribution'!$D$3:$BI$53,6,0)</f>
        <v>0</v>
      </c>
      <c r="G11" s="32">
        <f t="shared" si="0"/>
        <v>1</v>
      </c>
      <c r="H11" s="312">
        <f>VLOOKUP($A11,'Authors Contribution'!$D$3:$BI$53,5,0)</f>
        <v>0</v>
      </c>
      <c r="I11" s="312">
        <f>VLOOKUP($A11,'Authors Contribution'!$D$3:$BI$53,6,0)</f>
        <v>0</v>
      </c>
    </row>
    <row r="12" spans="1:9" ht="34.5" customHeight="1" outlineLevel="1" thickTop="1" thickBot="1" x14ac:dyDescent="0.55000000000000004">
      <c r="A12" s="26" t="str">
        <f>'Authors Contribution'!D18</f>
        <v>University of Delaware (Tom Gaisser)</v>
      </c>
      <c r="B12" s="26" t="str">
        <f>'Authors Contribution'!E18</f>
        <v>Delaware</v>
      </c>
      <c r="C12" s="445" t="s">
        <v>279</v>
      </c>
      <c r="D12" s="2">
        <f>VLOOKUP($A12,'Authors Contribution'!$D$3:$BI$53,4,0)</f>
        <v>4</v>
      </c>
      <c r="E12" s="2">
        <f>VLOOKUP($A12,'Authors Contribution'!$D$3:$BI$53,5,0)</f>
        <v>3</v>
      </c>
      <c r="F12" s="32">
        <f>VLOOKUP($A12,'Authors Contribution'!$D$3:$BI$53,6,0)</f>
        <v>2</v>
      </c>
      <c r="G12" s="32">
        <f t="shared" si="0"/>
        <v>9</v>
      </c>
      <c r="H12" s="312">
        <f>VLOOKUP($A12,'Authors Contribution'!$D$3:$BI$53,5,0)</f>
        <v>3</v>
      </c>
      <c r="I12" s="312">
        <f>VLOOKUP($A12,'Authors Contribution'!$D$3:$BI$53,6,0)</f>
        <v>2</v>
      </c>
    </row>
    <row r="13" spans="1:9" ht="34.5" customHeight="1" outlineLevel="1" thickTop="1" thickBot="1" x14ac:dyDescent="0.55000000000000004">
      <c r="A13" s="26" t="str">
        <f>'Authors Contribution'!D25</f>
        <v xml:space="preserve">DESY-Zeuthen (Markus Ackermann) </v>
      </c>
      <c r="B13" s="26" t="str">
        <f>'Authors Contribution'!E25</f>
        <v>DESY</v>
      </c>
      <c r="C13" s="445" t="s">
        <v>277</v>
      </c>
      <c r="D13" s="2">
        <f>VLOOKUP($A13,'Authors Contribution'!$D$3:$BI$53,4,0)</f>
        <v>6</v>
      </c>
      <c r="E13" s="2">
        <f>VLOOKUP($A13,'Authors Contribution'!$D$3:$BI$53,5,0)</f>
        <v>2</v>
      </c>
      <c r="F13" s="32">
        <f>VLOOKUP($A13,'Authors Contribution'!$D$3:$BI$53,6,0)</f>
        <v>10</v>
      </c>
      <c r="G13" s="32">
        <f t="shared" si="0"/>
        <v>18</v>
      </c>
      <c r="H13" s="312">
        <f>VLOOKUP($A13,'Authors Contribution'!$D$3:$BI$53,5,0)</f>
        <v>2</v>
      </c>
      <c r="I13" s="312">
        <f>VLOOKUP($A13,'Authors Contribution'!$D$3:$BI$53,6,0)</f>
        <v>10</v>
      </c>
    </row>
    <row r="14" spans="1:9" ht="34.5" customHeight="1" outlineLevel="1" thickTop="1" thickBot="1" x14ac:dyDescent="0.55000000000000004">
      <c r="A14" s="26" t="str">
        <f>'Authors Contribution'!D27</f>
        <v xml:space="preserve">Universität Dortmund (Wolfgang Rhode) </v>
      </c>
      <c r="B14" s="26" t="str">
        <f>'Authors Contribution'!E27</f>
        <v>Dortmund</v>
      </c>
      <c r="C14" s="445" t="s">
        <v>277</v>
      </c>
      <c r="D14" s="2">
        <f>VLOOKUP($A14,'Authors Contribution'!$D$3:$BI$53,4,0)</f>
        <v>1</v>
      </c>
      <c r="E14" s="2">
        <f>VLOOKUP($A14,'Authors Contribution'!$D$3:$BI$53,5,0)</f>
        <v>1</v>
      </c>
      <c r="F14" s="32">
        <f>VLOOKUP($A14,'Authors Contribution'!$D$3:$BI$53,6,0)</f>
        <v>3</v>
      </c>
      <c r="G14" s="32">
        <f t="shared" ref="G14" si="1">D14+E14+F14</f>
        <v>5</v>
      </c>
      <c r="H14" s="312">
        <f>VLOOKUP($A14,'Authors Contribution'!$D$3:$BI$53,5,0)</f>
        <v>1</v>
      </c>
      <c r="I14" s="312">
        <f>VLOOKUP($A14,'Authors Contribution'!$D$3:$BI$53,6,0)</f>
        <v>3</v>
      </c>
    </row>
    <row r="15" spans="1:9" ht="34.5" customHeight="1" outlineLevel="1" thickTop="1" thickBot="1" x14ac:dyDescent="0.55000000000000004">
      <c r="A15" s="26" t="str">
        <f>'Authors Contribution'!D6</f>
        <v>Drexel University (Naoko Kurahashi Neilson)</v>
      </c>
      <c r="B15" s="26" t="str">
        <f>'Authors Contribution'!E6</f>
        <v>Drexel</v>
      </c>
      <c r="C15" s="445" t="s">
        <v>279</v>
      </c>
      <c r="D15" s="2">
        <f>VLOOKUP($A15,'Authors Contribution'!$D$3:$BI$53,4,0)</f>
        <v>1</v>
      </c>
      <c r="E15" s="2">
        <f>VLOOKUP($A15,'Authors Contribution'!$D$3:$BI$53,5,0)</f>
        <v>0</v>
      </c>
      <c r="F15" s="32">
        <f>VLOOKUP($A15,'Authors Contribution'!$D$3:$BI$53,6,0)</f>
        <v>0</v>
      </c>
      <c r="G15" s="32">
        <f t="shared" si="0"/>
        <v>1</v>
      </c>
      <c r="H15" s="312">
        <f>VLOOKUP($A15,'Authors Contribution'!$D$3:$BI$53,5,0)</f>
        <v>0</v>
      </c>
      <c r="I15" s="312">
        <f>VLOOKUP($A15,'Authors Contribution'!$D$3:$BI$53,6,0)</f>
        <v>0</v>
      </c>
    </row>
    <row r="16" spans="1:9" s="454" customFormat="1" ht="34.5" customHeight="1" outlineLevel="1" thickTop="1" thickBot="1" x14ac:dyDescent="0.55000000000000004">
      <c r="A16" s="441" t="str">
        <f>'Authors Contribution'!D46</f>
        <v>Universität Erlangen-Nürnberg (A. Kappes)</v>
      </c>
      <c r="B16" s="441" t="str">
        <f>'Authors Contribution'!E46</f>
        <v>Erlangen</v>
      </c>
      <c r="C16" s="450" t="s">
        <v>277</v>
      </c>
      <c r="D16" s="451">
        <f>VLOOKUP($A16,'Authors Contribution'!$D$3:$BI$53,4,0)</f>
        <v>1</v>
      </c>
      <c r="E16" s="451">
        <f>VLOOKUP($A16,'Authors Contribution'!$D$3:$BI$53,5,0)</f>
        <v>0</v>
      </c>
      <c r="F16" s="452">
        <f>VLOOKUP($A16,'Authors Contribution'!$D$3:$BI$53,6,0)</f>
        <v>4</v>
      </c>
      <c r="G16" s="452">
        <f t="shared" si="0"/>
        <v>5</v>
      </c>
      <c r="H16" s="453">
        <f>VLOOKUP($A16,'Authors Contribution'!$D$3:$BI$53,5,0)</f>
        <v>0</v>
      </c>
      <c r="I16" s="453">
        <f>VLOOKUP($A16,'Authors Contribution'!$D$3:$BI$53,6,0)</f>
        <v>4</v>
      </c>
    </row>
    <row r="17" spans="1:20" ht="34.5" customHeight="1" outlineLevel="1" thickTop="1" thickBot="1" x14ac:dyDescent="0.55000000000000004">
      <c r="A17" s="26" t="str">
        <f>'Authors Contribution'!D45</f>
        <v>Université de Genève (Teresa Montaruli)</v>
      </c>
      <c r="B17" s="26" t="str">
        <f>'Authors Contribution'!E45</f>
        <v>Geneva</v>
      </c>
      <c r="C17" s="445" t="s">
        <v>282</v>
      </c>
      <c r="D17" s="2">
        <f>VLOOKUP($A17,'Authors Contribution'!$D$3:$BI$53,4,0)</f>
        <v>1</v>
      </c>
      <c r="E17" s="2">
        <f>VLOOKUP($A17,'Authors Contribution'!$D$3:$BI$53,5,0)</f>
        <v>1</v>
      </c>
      <c r="F17" s="32">
        <f>VLOOKUP($A17,'Authors Contribution'!$D$3:$BI$53,6,0)</f>
        <v>3</v>
      </c>
      <c r="G17" s="32">
        <f t="shared" si="0"/>
        <v>5</v>
      </c>
      <c r="H17" s="312">
        <f>VLOOKUP($A17,'Authors Contribution'!$D$3:$BI$53,5,0)</f>
        <v>1</v>
      </c>
      <c r="I17" s="312">
        <f>VLOOKUP($A17,'Authors Contribution'!$D$3:$BI$53,6,0)</f>
        <v>3</v>
      </c>
    </row>
    <row r="18" spans="1:20" ht="34.5" customHeight="1" outlineLevel="1" thickTop="1" thickBot="1" x14ac:dyDescent="0.55000000000000004">
      <c r="A18" s="26" t="str">
        <f>'Authors Contribution'!D36</f>
        <v xml:space="preserve">University of Gent (Dirk Ryckbosch) </v>
      </c>
      <c r="B18" s="26" t="str">
        <f>'Authors Contribution'!E36</f>
        <v>Gent</v>
      </c>
      <c r="C18" s="445" t="s">
        <v>283</v>
      </c>
      <c r="D18" s="2">
        <f>VLOOKUP($A18,'Authors Contribution'!$D$3:$BI$53,4,0)</f>
        <v>1</v>
      </c>
      <c r="E18" s="2">
        <f>VLOOKUP($A18,'Authors Contribution'!$D$3:$BI$53,5,0)</f>
        <v>1</v>
      </c>
      <c r="F18" s="32">
        <f>VLOOKUP($A18,'Authors Contribution'!$D$3:$BI$53,6,0)</f>
        <v>3</v>
      </c>
      <c r="G18" s="32">
        <f t="shared" si="0"/>
        <v>5</v>
      </c>
      <c r="H18" s="312">
        <f>VLOOKUP($A18,'Authors Contribution'!$D$3:$BI$53,5,0)</f>
        <v>1</v>
      </c>
      <c r="I18" s="312">
        <f>VLOOKUP($A18,'Authors Contribution'!$D$3:$BI$53,6,0)</f>
        <v>3</v>
      </c>
    </row>
    <row r="19" spans="1:20" ht="34.5" customHeight="1" outlineLevel="1" thickTop="1" thickBot="1" x14ac:dyDescent="0.55000000000000004">
      <c r="A19" s="26" t="str">
        <f>'Authors Contribution'!D7</f>
        <v xml:space="preserve">Georgia Tech (Ignacio Taboada) </v>
      </c>
      <c r="B19" s="26" t="str">
        <f>'Authors Contribution'!E7</f>
        <v>Georgia Tech</v>
      </c>
      <c r="C19" s="445" t="s">
        <v>279</v>
      </c>
      <c r="D19" s="2">
        <f>VLOOKUP($A19,'Authors Contribution'!$D$3:$BI$53,4,0)</f>
        <v>1</v>
      </c>
      <c r="E19" s="2">
        <f>VLOOKUP($A19,'Authors Contribution'!$D$3:$BI$53,5,0)</f>
        <v>0</v>
      </c>
      <c r="F19" s="32">
        <f>VLOOKUP($A19,'Authors Contribution'!$D$3:$BI$53,6,0)</f>
        <v>1</v>
      </c>
      <c r="G19" s="32">
        <f t="shared" si="0"/>
        <v>2</v>
      </c>
      <c r="H19" s="312">
        <f>VLOOKUP($A19,'Authors Contribution'!$D$3:$BI$53,5,0)</f>
        <v>0</v>
      </c>
      <c r="I19" s="312">
        <f>VLOOKUP($A19,'Authors Contribution'!$D$3:$BI$53,6,0)</f>
        <v>1</v>
      </c>
    </row>
    <row r="20" spans="1:20" ht="34.5" customHeight="1" outlineLevel="1" thickTop="1" thickBot="1" x14ac:dyDescent="0.55000000000000004">
      <c r="A20" s="26" t="str">
        <f>'Authors Contribution'!D32</f>
        <v>Technische Universität München (Elisa Resconi)</v>
      </c>
      <c r="B20" s="26" t="str">
        <f>'Authors Contribution'!E32</f>
        <v>Munich</v>
      </c>
      <c r="C20" s="445" t="s">
        <v>277</v>
      </c>
      <c r="D20" s="2">
        <f>VLOOKUP($A20,'Authors Contribution'!$D$3:$BI$53,4,0)</f>
        <v>1</v>
      </c>
      <c r="E20" s="2">
        <f>VLOOKUP($A20,'Authors Contribution'!$D$3:$BI$53,5,0)</f>
        <v>2</v>
      </c>
      <c r="F20" s="32">
        <f>VLOOKUP($A20,'Authors Contribution'!$D$3:$BI$53,6,0)</f>
        <v>3</v>
      </c>
      <c r="G20" s="32">
        <f t="shared" si="0"/>
        <v>6</v>
      </c>
      <c r="H20" s="312">
        <f>VLOOKUP($A20,'Authors Contribution'!$D$3:$BI$53,5,0)</f>
        <v>2</v>
      </c>
      <c r="I20" s="312">
        <f>VLOOKUP($A20,'Authors Contribution'!$D$3:$BI$53,6,0)</f>
        <v>3</v>
      </c>
    </row>
    <row r="21" spans="1:20" ht="34.5" customHeight="1" outlineLevel="1" thickTop="1" thickBot="1" x14ac:dyDescent="0.55000000000000004">
      <c r="A21" s="26" t="str">
        <f>'Authors Contribution'!D30</f>
        <v>Humboldt Universität Berlin (H.Kolanoski_interim)</v>
      </c>
      <c r="B21" s="26" t="str">
        <f>'Authors Contribution'!E30</f>
        <v>Humboldt</v>
      </c>
      <c r="C21" s="445" t="s">
        <v>277</v>
      </c>
      <c r="D21" s="2">
        <f>VLOOKUP($A21,'Authors Contribution'!$D$3:$BI$53,4,0)</f>
        <v>1</v>
      </c>
      <c r="E21" s="2">
        <f>VLOOKUP($A21,'Authors Contribution'!$D$3:$BI$53,5,0)</f>
        <v>0</v>
      </c>
      <c r="F21" s="32">
        <f>VLOOKUP($A21,'Authors Contribution'!$D$3:$BI$53,6,0)</f>
        <v>5</v>
      </c>
      <c r="G21" s="32">
        <f t="shared" si="0"/>
        <v>6</v>
      </c>
      <c r="H21" s="312">
        <f>VLOOKUP($A21,'Authors Contribution'!$D$3:$BI$53,5,0)</f>
        <v>0</v>
      </c>
      <c r="I21" s="312">
        <f>VLOOKUP($A21,'Authors Contribution'!$D$3:$BI$53,6,0)</f>
        <v>5</v>
      </c>
    </row>
    <row r="22" spans="1:20" ht="34.5" customHeight="1" outlineLevel="1" thickTop="1" thickBot="1" x14ac:dyDescent="0.55000000000000004">
      <c r="A22" s="26" t="str">
        <f>'Authors Contribution'!D19</f>
        <v>University of Kansas (Dave Besson)</v>
      </c>
      <c r="B22" s="26" t="str">
        <f>'Authors Contribution'!E19</f>
        <v>Kansas</v>
      </c>
      <c r="C22" s="445" t="s">
        <v>279</v>
      </c>
      <c r="D22" s="2">
        <f>VLOOKUP($A22,'Authors Contribution'!$D$3:$BI$53,4,0)</f>
        <v>1</v>
      </c>
      <c r="E22" s="2">
        <f>VLOOKUP($A22,'Authors Contribution'!$D$3:$BI$53,5,0)</f>
        <v>0</v>
      </c>
      <c r="F22" s="32">
        <f>VLOOKUP($A22,'Authors Contribution'!$D$3:$BI$53,6,0)</f>
        <v>0</v>
      </c>
      <c r="G22" s="32">
        <f t="shared" si="0"/>
        <v>1</v>
      </c>
      <c r="H22" s="312">
        <f>VLOOKUP($A22,'Authors Contribution'!$D$3:$BI$53,5,0)</f>
        <v>0</v>
      </c>
      <c r="I22" s="312">
        <f>VLOOKUP($A22,'Authors Contribution'!$D$3:$BI$53,6,0)</f>
        <v>0</v>
      </c>
    </row>
    <row r="23" spans="1:20" ht="34.5" customHeight="1" outlineLevel="1" thickTop="1" thickBot="1" x14ac:dyDescent="0.55000000000000004">
      <c r="A23" s="26" t="str">
        <f>'Authors Contribution'!D8</f>
        <v>LBNL (Spencer Klein)</v>
      </c>
      <c r="B23" s="26" t="str">
        <f>'Authors Contribution'!E8</f>
        <v>LBNL</v>
      </c>
      <c r="C23" s="445" t="s">
        <v>279</v>
      </c>
      <c r="D23" s="2">
        <f>VLOOKUP($A23,'Authors Contribution'!$D$3:$BI$53,4,0)</f>
        <v>3</v>
      </c>
      <c r="E23" s="2">
        <f>VLOOKUP($A23,'Authors Contribution'!$D$3:$BI$53,5,0)</f>
        <v>2</v>
      </c>
      <c r="F23" s="32">
        <f>VLOOKUP($A23,'Authors Contribution'!$D$3:$BI$53,6,0)</f>
        <v>3</v>
      </c>
      <c r="G23" s="32">
        <f t="shared" si="0"/>
        <v>8</v>
      </c>
      <c r="H23" s="312">
        <f>VLOOKUP($A23,'Authors Contribution'!$D$3:$BI$53,5,0)</f>
        <v>2</v>
      </c>
      <c r="I23" s="312">
        <f>VLOOKUP($A23,'Authors Contribution'!$D$3:$BI$53,6,0)</f>
        <v>3</v>
      </c>
    </row>
    <row r="24" spans="1:20" ht="34.5" customHeight="1" outlineLevel="1" thickTop="1" thickBot="1" x14ac:dyDescent="0.55000000000000004">
      <c r="A24" s="26" t="str">
        <f>'Authors Contribution'!D9</f>
        <v>Massachusetts Institute of Technology (Janet Conrad)</v>
      </c>
      <c r="B24" s="26" t="str">
        <f>'Authors Contribution'!E9</f>
        <v>MIT</v>
      </c>
      <c r="C24" s="445" t="s">
        <v>279</v>
      </c>
      <c r="D24" s="2">
        <f>VLOOKUP($A24,'Authors Contribution'!$D$3:$BI$53,4,0)</f>
        <v>1</v>
      </c>
      <c r="E24" s="2">
        <f>VLOOKUP($A24,'Authors Contribution'!$D$3:$BI$53,5,0)</f>
        <v>0</v>
      </c>
      <c r="F24" s="32">
        <f>VLOOKUP($A24,'Authors Contribution'!$D$3:$BI$53,6,0)</f>
        <v>2</v>
      </c>
      <c r="G24" s="32">
        <f t="shared" ref="G24" si="2">D24+E24+F24</f>
        <v>3</v>
      </c>
      <c r="H24" s="312">
        <f>VLOOKUP($A24,'Authors Contribution'!$D$3:$BI$53,5,0)</f>
        <v>0</v>
      </c>
      <c r="I24" s="312">
        <f>VLOOKUP($A24,'Authors Contribution'!$D$3:$BI$53,6,0)</f>
        <v>2</v>
      </c>
    </row>
    <row r="25" spans="1:20" ht="34.5" customHeight="1" outlineLevel="1" thickTop="1" thickBot="1" x14ac:dyDescent="0.55000000000000004">
      <c r="A25" s="26" t="str">
        <f>'Authors Contribution'!D10</f>
        <v>Michigan State University (Tyce DeYoung)</v>
      </c>
      <c r="B25" s="26" t="str">
        <f>'Authors Contribution'!E10</f>
        <v>MSU</v>
      </c>
      <c r="C25" s="445" t="s">
        <v>279</v>
      </c>
      <c r="D25" s="2">
        <f>VLOOKUP($A25,'Authors Contribution'!$D$3:$BI$53,4,0)</f>
        <v>2</v>
      </c>
      <c r="E25" s="2">
        <f>VLOOKUP($A25,'Authors Contribution'!$D$3:$BI$53,5,0)</f>
        <v>3</v>
      </c>
      <c r="F25" s="32">
        <f>VLOOKUP($A25,'Authors Contribution'!$D$3:$BI$53,6,0)</f>
        <v>2</v>
      </c>
      <c r="G25" s="32">
        <f t="shared" si="0"/>
        <v>7</v>
      </c>
      <c r="H25" s="312">
        <f>VLOOKUP($A25,'Authors Contribution'!$D$3:$BI$53,5,0)</f>
        <v>3</v>
      </c>
      <c r="I25" s="312">
        <f>VLOOKUP($A25,'Authors Contribution'!$D$3:$BI$53,6,0)</f>
        <v>2</v>
      </c>
    </row>
    <row r="26" spans="1:20" ht="34.5" customHeight="1" outlineLevel="1" thickTop="1" thickBot="1" x14ac:dyDescent="0.55000000000000004">
      <c r="A26" s="26" t="str">
        <f>'Authors Contribution'!D28</f>
        <v xml:space="preserve">Universität Mainz (Lutz Köpke) </v>
      </c>
      <c r="B26" s="26" t="str">
        <f>'Authors Contribution'!E28</f>
        <v>Mainz</v>
      </c>
      <c r="C26" s="445" t="s">
        <v>277</v>
      </c>
      <c r="D26" s="2">
        <f>VLOOKUP($A26,'Authors Contribution'!$D$3:$BI$53,4,0)</f>
        <v>2</v>
      </c>
      <c r="E26" s="2">
        <f>VLOOKUP($A26,'Authors Contribution'!$D$3:$BI$53,5,0)</f>
        <v>0</v>
      </c>
      <c r="F26" s="32">
        <f>VLOOKUP($A26,'Authors Contribution'!$D$3:$BI$53,6,0)</f>
        <v>9</v>
      </c>
      <c r="G26" s="32">
        <f t="shared" si="0"/>
        <v>11</v>
      </c>
      <c r="H26" s="312">
        <f>VLOOKUP($A26,'Authors Contribution'!$D$3:$BI$53,5,0)</f>
        <v>0</v>
      </c>
      <c r="I26" s="312">
        <f>VLOOKUP($A26,'Authors Contribution'!$D$3:$BI$53,6,0)</f>
        <v>9</v>
      </c>
    </row>
    <row r="27" spans="1:20" ht="33.75" customHeight="1" outlineLevel="1" thickTop="1" thickBot="1" x14ac:dyDescent="0.55000000000000004">
      <c r="A27" s="26" t="str">
        <f>'Authors Contribution'!D20</f>
        <v>University of Maryland (Greg Sullivan)</v>
      </c>
      <c r="B27" s="26" t="str">
        <f>'Authors Contribution'!E20</f>
        <v>Maryland</v>
      </c>
      <c r="C27" s="445" t="s">
        <v>279</v>
      </c>
      <c r="D27" s="2">
        <f>VLOOKUP($A27,'Authors Contribution'!$D$3:$BI$53,4,0)</f>
        <v>3</v>
      </c>
      <c r="E27" s="2">
        <f>VLOOKUP($A27,'Authors Contribution'!$D$3:$BI$53,5,0)</f>
        <v>3</v>
      </c>
      <c r="F27" s="32">
        <f>VLOOKUP($A27,'Authors Contribution'!$D$3:$BI$53,6,0)</f>
        <v>4</v>
      </c>
      <c r="G27" s="32">
        <f t="shared" si="0"/>
        <v>10</v>
      </c>
      <c r="H27" s="312">
        <f>VLOOKUP($A27,'Authors Contribution'!$D$3:$BI$53,5,0)</f>
        <v>3</v>
      </c>
      <c r="I27" s="312">
        <f>VLOOKUP($A27,'Authors Contribution'!$D$3:$BI$53,6,0)</f>
        <v>4</v>
      </c>
    </row>
    <row r="28" spans="1:20" ht="34.5" customHeight="1" outlineLevel="1" thickTop="1" thickBot="1" x14ac:dyDescent="0.55000000000000004">
      <c r="A28" s="26" t="str">
        <f>'Authors Contribution'!D35</f>
        <v xml:space="preserve">Universite de Mons (Evelyne Daubie) </v>
      </c>
      <c r="B28" s="26" t="str">
        <f>'Authors Contribution'!E35</f>
        <v>Mons</v>
      </c>
      <c r="C28" s="445" t="s">
        <v>283</v>
      </c>
      <c r="D28" s="2">
        <f>VLOOKUP($A28,'Authors Contribution'!$D$3:$BI$53,4,0)</f>
        <v>0</v>
      </c>
      <c r="E28" s="2">
        <f>VLOOKUP($A28,'Authors Contribution'!$D$3:$BI$53,5,0)</f>
        <v>1</v>
      </c>
      <c r="F28" s="32">
        <f>VLOOKUP($A28,'Authors Contribution'!$D$3:$BI$53,6,0)</f>
        <v>0</v>
      </c>
      <c r="G28" s="32">
        <f t="shared" si="0"/>
        <v>1</v>
      </c>
      <c r="H28" s="312">
        <f>VLOOKUP($A28,'Authors Contribution'!$D$3:$BI$53,5,0)</f>
        <v>1</v>
      </c>
      <c r="I28" s="312">
        <f>VLOOKUP($A28,'Authors Contribution'!$D$3:$BI$53,6,0)</f>
        <v>0</v>
      </c>
    </row>
    <row r="29" spans="1:20" ht="34.5" customHeight="1" outlineLevel="1" thickTop="1" thickBot="1" x14ac:dyDescent="0.55000000000000004">
      <c r="A29" s="441" t="str">
        <f>'Authors Contribution'!D47</f>
        <v>Niels Bohr Institute (Jason Koskinen)</v>
      </c>
      <c r="B29" s="441" t="str">
        <f>'Authors Contribution'!E47</f>
        <v>NBI</v>
      </c>
      <c r="C29" s="450" t="s">
        <v>284</v>
      </c>
      <c r="D29" s="451">
        <f>VLOOKUP($A29,'Authors Contribution'!$D$3:$BI$53,4,0)</f>
        <v>1</v>
      </c>
      <c r="E29" s="451">
        <f>VLOOKUP($A29,'Authors Contribution'!$D$3:$BI$53,5,0)</f>
        <v>0</v>
      </c>
      <c r="F29" s="452">
        <f>VLOOKUP($A29,'Authors Contribution'!$D$3:$BI$53,6,0)</f>
        <v>2</v>
      </c>
      <c r="G29" s="452">
        <f t="shared" si="0"/>
        <v>3</v>
      </c>
      <c r="H29" s="312">
        <f>VLOOKUP($A29,'Authors Contribution'!$D$3:$BI$53,5,0)</f>
        <v>0</v>
      </c>
      <c r="I29" s="312">
        <f>VLOOKUP($A29,'Authors Contribution'!$D$3:$BI$53,6,0)</f>
        <v>2</v>
      </c>
      <c r="K29" s="503" t="s">
        <v>108</v>
      </c>
      <c r="L29" s="504"/>
      <c r="M29" s="504"/>
      <c r="N29" s="504"/>
      <c r="O29" s="505"/>
      <c r="P29" s="496" t="s">
        <v>20</v>
      </c>
      <c r="Q29" s="497"/>
      <c r="R29" s="497"/>
      <c r="S29" s="497"/>
      <c r="T29" s="497"/>
    </row>
    <row r="30" spans="1:20" ht="42" customHeight="1" outlineLevel="1" thickTop="1" thickBot="1" x14ac:dyDescent="0.55000000000000004">
      <c r="A30" s="26" t="str">
        <f>'Authors Contribution'!D11</f>
        <v>Ohio State University (James Beatty)</v>
      </c>
      <c r="B30" s="26" t="str">
        <f>'Authors Contribution'!E11</f>
        <v>Ohio</v>
      </c>
      <c r="C30" s="445" t="s">
        <v>279</v>
      </c>
      <c r="D30" s="2">
        <f>VLOOKUP($A30,'Authors Contribution'!$D$3:$BI$53,4,0)</f>
        <v>1</v>
      </c>
      <c r="E30" s="2">
        <f>VLOOKUP($A30,'Authors Contribution'!$D$3:$BI$53,5,0)</f>
        <v>3</v>
      </c>
      <c r="F30" s="32">
        <f>VLOOKUP($A30,'Authors Contribution'!$D$3:$BI$53,6,0)</f>
        <v>0</v>
      </c>
      <c r="G30" s="32">
        <f t="shared" si="0"/>
        <v>4</v>
      </c>
      <c r="H30" s="312">
        <f>VLOOKUP($A30,'Authors Contribution'!$D$3:$BI$53,5,0)</f>
        <v>3</v>
      </c>
      <c r="I30" s="312">
        <f>VLOOKUP($A30,'Authors Contribution'!$D$3:$BI$53,6,0)</f>
        <v>0</v>
      </c>
      <c r="K30" s="503" t="str">
        <f>'Authors Contribution'!D1</f>
        <v>v 19.0, October 15, 2015</v>
      </c>
      <c r="L30" s="504"/>
      <c r="M30" s="504"/>
      <c r="N30" s="504"/>
      <c r="O30" s="505"/>
      <c r="P30" s="315" t="s">
        <v>112</v>
      </c>
      <c r="Q30" s="320" t="s">
        <v>5</v>
      </c>
      <c r="R30" s="321" t="s">
        <v>109</v>
      </c>
      <c r="S30" s="322" t="s">
        <v>266</v>
      </c>
      <c r="T30" s="323" t="s">
        <v>2</v>
      </c>
    </row>
    <row r="31" spans="1:20" ht="34.5" customHeight="1" outlineLevel="1" thickTop="1" thickBot="1" x14ac:dyDescent="0.55000000000000004">
      <c r="A31" s="26" t="str">
        <f>'Authors Contribution'!D41</f>
        <v xml:space="preserve">University of Oxford (Subir Sarkar) </v>
      </c>
      <c r="B31" s="26" t="str">
        <f>'Authors Contribution'!E41</f>
        <v>Oxford</v>
      </c>
      <c r="C31" s="445" t="s">
        <v>285</v>
      </c>
      <c r="D31" s="2">
        <f>VLOOKUP($A31,'Authors Contribution'!$D$3:$BI$53,4,0)</f>
        <v>1</v>
      </c>
      <c r="E31" s="2">
        <f>VLOOKUP($A31,'Authors Contribution'!$D$3:$BI$53,5,0)</f>
        <v>0</v>
      </c>
      <c r="F31" s="32">
        <f>VLOOKUP($A31,'Authors Contribution'!$D$3:$BI$53,6,0)</f>
        <v>0</v>
      </c>
      <c r="G31" s="32">
        <f t="shared" si="0"/>
        <v>1</v>
      </c>
      <c r="H31" s="312">
        <f>VLOOKUP($A31,'Authors Contribution'!$D$3:$BI$53,5,0)</f>
        <v>0</v>
      </c>
      <c r="I31" s="312">
        <f>VLOOKUP($A31,'Authors Contribution'!$D$3:$BI$53,6,0)</f>
        <v>0</v>
      </c>
      <c r="K31" s="506" t="s">
        <v>85</v>
      </c>
      <c r="L31" s="507"/>
      <c r="M31" s="507"/>
      <c r="N31" s="507"/>
      <c r="O31" s="508"/>
      <c r="P31" s="316">
        <f>'Authors Contribution'!F24</f>
        <v>73</v>
      </c>
      <c r="Q31" s="318">
        <f>'Authors Contribution'!G24</f>
        <v>38</v>
      </c>
      <c r="R31" s="314">
        <f>'Authors Contribution'!H24</f>
        <v>35</v>
      </c>
      <c r="S31" s="319">
        <f>'Authors Contribution'!I24</f>
        <v>34</v>
      </c>
      <c r="T31" s="317">
        <f>SUM(Q31:S31)</f>
        <v>107</v>
      </c>
    </row>
    <row r="32" spans="1:20" ht="33" customHeight="1" outlineLevel="1" thickTop="1" thickBot="1" x14ac:dyDescent="0.55000000000000004">
      <c r="A32" s="26" t="str">
        <f>'Authors Contribution'!D12</f>
        <v>Pennsylvania State University (Doug Cowen)</v>
      </c>
      <c r="B32" s="26" t="str">
        <f>'Authors Contribution'!E12</f>
        <v>Penn State</v>
      </c>
      <c r="C32" s="445" t="s">
        <v>279</v>
      </c>
      <c r="D32" s="2">
        <f>VLOOKUP($A32,'Authors Contribution'!$D$3:$BI$53,4,0)</f>
        <v>1</v>
      </c>
      <c r="E32" s="2">
        <f>VLOOKUP($A32,'Authors Contribution'!$D$3:$BI$53,5,0)</f>
        <v>3</v>
      </c>
      <c r="F32" s="32">
        <f>VLOOKUP($A32,'Authors Contribution'!$D$3:$BI$53,6,0)</f>
        <v>3</v>
      </c>
      <c r="G32" s="32">
        <f t="shared" si="0"/>
        <v>7</v>
      </c>
      <c r="H32" s="312">
        <f>VLOOKUP($A32,'Authors Contribution'!$D$3:$BI$53,5,0)</f>
        <v>3</v>
      </c>
      <c r="I32" s="312">
        <f>VLOOKUP($A32,'Authors Contribution'!$D$3:$BI$53,6,0)</f>
        <v>3</v>
      </c>
      <c r="K32" s="498" t="s">
        <v>70</v>
      </c>
      <c r="L32" s="499"/>
      <c r="M32" s="499"/>
      <c r="N32" s="499"/>
      <c r="O32" s="500"/>
      <c r="P32" s="329">
        <f>'Authors Contribution'!F50</f>
        <v>65</v>
      </c>
      <c r="Q32" s="330">
        <f>'Authors Contribution'!G50</f>
        <v>37</v>
      </c>
      <c r="R32" s="331">
        <f>'Authors Contribution'!H50</f>
        <v>28</v>
      </c>
      <c r="S32" s="332">
        <f>'Authors Contribution'!I50</f>
        <v>86</v>
      </c>
      <c r="T32" s="333">
        <f>SUM(Q32:S32)</f>
        <v>151</v>
      </c>
    </row>
    <row r="33" spans="1:28" ht="44.25" customHeight="1" outlineLevel="1" thickTop="1" thickBot="1" x14ac:dyDescent="0.55000000000000004">
      <c r="A33" s="26" t="str">
        <f>'Authors Contribution'!D13</f>
        <v>South Dakota School (Xinhua Bai)</v>
      </c>
      <c r="B33" s="26" t="str">
        <f>'Authors Contribution'!E13</f>
        <v>SDSMT</v>
      </c>
      <c r="C33" s="445" t="s">
        <v>279</v>
      </c>
      <c r="D33" s="2">
        <f>VLOOKUP($A33,'Authors Contribution'!$D$3:$BI$53,4,0)</f>
        <v>1</v>
      </c>
      <c r="E33" s="2">
        <f>VLOOKUP($A33,'Authors Contribution'!$D$3:$BI$53,5,0)</f>
        <v>0</v>
      </c>
      <c r="F33" s="32">
        <f>VLOOKUP($A33,'Authors Contribution'!$D$3:$BI$53,6,0)</f>
        <v>1</v>
      </c>
      <c r="G33" s="32">
        <f t="shared" ref="G33" si="3">D33+E33+F33</f>
        <v>2</v>
      </c>
      <c r="H33" s="312">
        <f>VLOOKUP($A33,'Authors Contribution'!$D$3:$BI$53,5,0)</f>
        <v>0</v>
      </c>
      <c r="I33" s="312">
        <f>VLOOKUP($A33,'Authors Contribution'!$D$3:$BI$53,6,0)</f>
        <v>1</v>
      </c>
      <c r="K33" s="493" t="s">
        <v>71</v>
      </c>
      <c r="L33" s="494"/>
      <c r="M33" s="494"/>
      <c r="N33" s="494"/>
      <c r="O33" s="495"/>
      <c r="P33" s="324">
        <f>'Authors Contribution'!F50</f>
        <v>65</v>
      </c>
      <c r="Q33" s="325">
        <f>'Authors Contribution'!G50</f>
        <v>37</v>
      </c>
      <c r="R33" s="326">
        <f>'Authors Contribution'!H50</f>
        <v>28</v>
      </c>
      <c r="S33" s="327">
        <f>'Authors Contribution'!I50</f>
        <v>86</v>
      </c>
      <c r="T33" s="328">
        <f>SUM(Q33:S33)</f>
        <v>151</v>
      </c>
    </row>
    <row r="34" spans="1:28" ht="44.25" customHeight="1" outlineLevel="1" thickTop="1" thickBot="1" x14ac:dyDescent="0.55000000000000004">
      <c r="A34" s="26" t="str">
        <f>'Authors Contribution'!D49</f>
        <v>Sungkyunkwan University (Carsten Rott)</v>
      </c>
      <c r="B34" s="26" t="str">
        <f>'Authors Contribution'!E49</f>
        <v>SKKU</v>
      </c>
      <c r="C34" s="445" t="s">
        <v>286</v>
      </c>
      <c r="D34" s="2">
        <f>VLOOKUP($A34,'Authors Contribution'!$D$3:$BI$53,4,0)</f>
        <v>1</v>
      </c>
      <c r="E34" s="2">
        <f>VLOOKUP($A34,'Authors Contribution'!$D$3:$BI$53,5,0)</f>
        <v>1</v>
      </c>
      <c r="F34" s="32">
        <f>VLOOKUP($A34,'Authors Contribution'!$D$3:$BI$53,6,0)</f>
        <v>4</v>
      </c>
      <c r="G34" s="32">
        <f t="shared" si="0"/>
        <v>6</v>
      </c>
      <c r="H34" s="312">
        <f>VLOOKUP($A34,'Authors Contribution'!$D$3:$BI$53,5,0)</f>
        <v>1</v>
      </c>
      <c r="I34" s="312">
        <f>VLOOKUP($A34,'Authors Contribution'!$D$3:$BI$53,6,0)</f>
        <v>4</v>
      </c>
      <c r="K34" s="493" t="s">
        <v>71</v>
      </c>
      <c r="L34" s="494"/>
      <c r="M34" s="494"/>
      <c r="N34" s="494"/>
      <c r="O34" s="495"/>
      <c r="P34" s="324">
        <f>'Authors Contribution'!F51</f>
        <v>138</v>
      </c>
      <c r="Q34" s="325">
        <f>'Authors Contribution'!G51</f>
        <v>75</v>
      </c>
      <c r="R34" s="326">
        <f>'Authors Contribution'!H51</f>
        <v>63</v>
      </c>
      <c r="S34" s="327">
        <f>'Authors Contribution'!I51</f>
        <v>120</v>
      </c>
      <c r="T34" s="328">
        <f>SUM(Q34:S34)</f>
        <v>258</v>
      </c>
    </row>
    <row r="35" spans="1:28" ht="33" customHeight="1" outlineLevel="1" thickTop="1" thickBot="1" x14ac:dyDescent="0.55000000000000004">
      <c r="A35" s="26" t="str">
        <f>'Authors Contribution'!D14</f>
        <v>Southern University (Ali Fazely)</v>
      </c>
      <c r="B35" s="26" t="str">
        <f>'Authors Contribution'!E14</f>
        <v>Southern</v>
      </c>
      <c r="C35" s="445" t="s">
        <v>279</v>
      </c>
      <c r="D35" s="2">
        <f>VLOOKUP($A35,'Authors Contribution'!$D$3:$BI$53,4,0)</f>
        <v>2</v>
      </c>
      <c r="E35" s="2">
        <f>VLOOKUP($A35,'Authors Contribution'!$D$3:$BI$53,5,0)</f>
        <v>1</v>
      </c>
      <c r="F35" s="32">
        <f>VLOOKUP($A35,'Authors Contribution'!$D$3:$BI$53,6,0)</f>
        <v>0</v>
      </c>
      <c r="G35" s="32">
        <f t="shared" si="0"/>
        <v>3</v>
      </c>
      <c r="H35" s="312">
        <f>VLOOKUP($A35,'Authors Contribution'!$D$3:$BI$53,5,0)</f>
        <v>1</v>
      </c>
      <c r="I35" s="312">
        <f>VLOOKUP($A35,'Authors Contribution'!$D$3:$BI$53,6,0)</f>
        <v>0</v>
      </c>
      <c r="P35" s="313" t="s">
        <v>233</v>
      </c>
      <c r="Q35" s="313" t="s">
        <v>229</v>
      </c>
      <c r="R35" s="313" t="s">
        <v>230</v>
      </c>
      <c r="S35" s="313" t="s">
        <v>231</v>
      </c>
      <c r="T35" s="313" t="s">
        <v>232</v>
      </c>
    </row>
    <row r="36" spans="1:28" ht="34.5" customHeight="1" outlineLevel="1" thickTop="1" thickBot="1" x14ac:dyDescent="0.55000000000000004">
      <c r="A36" s="26" t="str">
        <f>'Authors Contribution'!D38</f>
        <v xml:space="preserve">Stockholm University (Klas Hultqvist) </v>
      </c>
      <c r="B36" s="26" t="str">
        <f>'Authors Contribution'!E38</f>
        <v>Stockholm</v>
      </c>
      <c r="C36" s="445" t="s">
        <v>287</v>
      </c>
      <c r="D36" s="2">
        <f>VLOOKUP($A36,'Authors Contribution'!$D$3:$BI$53,4,0)</f>
        <v>4</v>
      </c>
      <c r="E36" s="2">
        <f>VLOOKUP($A36,'Authors Contribution'!$D$3:$BI$53,5,0)</f>
        <v>1</v>
      </c>
      <c r="F36" s="32">
        <f>VLOOKUP($A36,'Authors Contribution'!$D$3:$BI$53,6,0)</f>
        <v>4</v>
      </c>
      <c r="G36" s="32">
        <f t="shared" si="0"/>
        <v>9</v>
      </c>
      <c r="H36" s="312">
        <f>VLOOKUP($A36,'Authors Contribution'!$D$3:$BI$53,5,0)</f>
        <v>1</v>
      </c>
      <c r="I36" s="312">
        <f>VLOOKUP($A36,'Authors Contribution'!$D$3:$BI$53,6,0)</f>
        <v>4</v>
      </c>
    </row>
    <row r="37" spans="1:28" ht="33" customHeight="1" outlineLevel="1" thickTop="1" thickBot="1" x14ac:dyDescent="0.55000000000000004">
      <c r="A37" s="26" t="str">
        <f>'Authors Contribution'!D15</f>
        <v>Stony Brook University (Joanna Kiryluk)</v>
      </c>
      <c r="B37" s="26" t="str">
        <f>'Authors Contribution'!E15</f>
        <v>Stony Brook</v>
      </c>
      <c r="C37" s="445" t="s">
        <v>279</v>
      </c>
      <c r="D37" s="2">
        <f>VLOOKUP($A37,'Authors Contribution'!$D$3:$BI$53,4,0)</f>
        <v>1</v>
      </c>
      <c r="E37" s="2">
        <f>VLOOKUP($A37,'Authors Contribution'!$D$3:$BI$53,5,0)</f>
        <v>0</v>
      </c>
      <c r="F37" s="32">
        <f>VLOOKUP($A37,'Authors Contribution'!$D$3:$BI$53,6,0)</f>
        <v>2</v>
      </c>
      <c r="G37" s="32">
        <f t="shared" si="0"/>
        <v>3</v>
      </c>
      <c r="H37" s="312">
        <f>VLOOKUP($A37,'Authors Contribution'!$D$3:$BI$53,5,0)</f>
        <v>0</v>
      </c>
      <c r="I37" s="312">
        <f>VLOOKUP($A37,'Authors Contribution'!$D$3:$BI$53,6,0)</f>
        <v>2</v>
      </c>
    </row>
    <row r="38" spans="1:28" s="454" customFormat="1" ht="34.5" customHeight="1" outlineLevel="1" thickTop="1" thickBot="1" x14ac:dyDescent="0.55000000000000004">
      <c r="A38" s="441" t="str">
        <f>'Authors Contribution'!D48</f>
        <v>University of Toronto (Kenneth Clark)</v>
      </c>
      <c r="B38" s="441" t="str">
        <f>'Authors Contribution'!E48</f>
        <v>Toronto</v>
      </c>
      <c r="C38" s="450" t="s">
        <v>280</v>
      </c>
      <c r="D38" s="451">
        <f>VLOOKUP($A38,'Authors Contribution'!$D$3:$BI$53,4,0)</f>
        <v>1</v>
      </c>
      <c r="E38" s="451">
        <f>VLOOKUP($A38,'Authors Contribution'!$D$3:$BI$53,5,0)</f>
        <v>0</v>
      </c>
      <c r="F38" s="452">
        <f>VLOOKUP($A38,'Authors Contribution'!$D$3:$BI$53,6,0)</f>
        <v>0</v>
      </c>
      <c r="G38" s="452">
        <f t="shared" si="0"/>
        <v>1</v>
      </c>
      <c r="H38" s="453">
        <f>VLOOKUP($A38,'Authors Contribution'!$D$3:$BI$53,5,0)</f>
        <v>0</v>
      </c>
      <c r="I38" s="453">
        <f>VLOOKUP($A38,'Authors Contribution'!$D$3:$BI$53,6,0)</f>
        <v>0</v>
      </c>
      <c r="K38" s="509" t="s">
        <v>108</v>
      </c>
      <c r="L38" s="510"/>
      <c r="M38" s="510"/>
      <c r="N38" s="510"/>
      <c r="O38" s="511"/>
      <c r="P38" s="491" t="s">
        <v>20</v>
      </c>
      <c r="Q38" s="492"/>
      <c r="R38" s="492"/>
      <c r="S38" s="492"/>
      <c r="T38" s="492"/>
    </row>
    <row r="39" spans="1:28" ht="33" customHeight="1" outlineLevel="1" thickTop="1" thickBot="1" x14ac:dyDescent="0.55000000000000004">
      <c r="A39" s="26" t="str">
        <f>'Authors Contribution'!D16</f>
        <v>University of California, Berkeley (Buford Price)</v>
      </c>
      <c r="B39" s="26" t="str">
        <f>'Authors Contribution'!E16</f>
        <v>UC-Berkeley</v>
      </c>
      <c r="C39" s="445" t="s">
        <v>279</v>
      </c>
      <c r="D39" s="2">
        <f>VLOOKUP($A39,'Authors Contribution'!$D$3:$BI$53,4,0)</f>
        <v>1</v>
      </c>
      <c r="E39" s="2">
        <f>VLOOKUP($A39,'Authors Contribution'!$D$3:$BI$53,5,0)</f>
        <v>2</v>
      </c>
      <c r="F39" s="32">
        <f>VLOOKUP($A39,'Authors Contribution'!$D$3:$BI$53,6,0)</f>
        <v>0</v>
      </c>
      <c r="G39" s="32">
        <f t="shared" si="0"/>
        <v>3</v>
      </c>
      <c r="H39" s="312">
        <f>VLOOKUP($A39,'Authors Contribution'!$D$3:$BI$53,5,0)</f>
        <v>2</v>
      </c>
      <c r="I39" s="312">
        <f>VLOOKUP($A39,'Authors Contribution'!$D$3:$BI$53,6,0)</f>
        <v>0</v>
      </c>
    </row>
    <row r="40" spans="1:28" ht="33" customHeight="1" outlineLevel="1" thickTop="1" thickBot="1" x14ac:dyDescent="0.55000000000000004">
      <c r="A40" s="26" t="str">
        <f>'Authors Contribution'!D17</f>
        <v>University of California, Irvine (Steve Barwick)</v>
      </c>
      <c r="B40" s="26" t="str">
        <f>'Authors Contribution'!E17</f>
        <v>UC-Irvine</v>
      </c>
      <c r="C40" s="445" t="s">
        <v>279</v>
      </c>
      <c r="D40" s="2">
        <f>VLOOKUP($A40,'Authors Contribution'!$D$3:$BI$53,4,0)</f>
        <v>1</v>
      </c>
      <c r="E40" s="2">
        <f>VLOOKUP($A40,'Authors Contribution'!$D$3:$BI$53,5,0)</f>
        <v>0</v>
      </c>
      <c r="F40" s="32">
        <f>VLOOKUP($A40,'Authors Contribution'!$D$3:$BI$53,6,0)</f>
        <v>1</v>
      </c>
      <c r="G40" s="32">
        <f t="shared" si="0"/>
        <v>2</v>
      </c>
      <c r="H40" s="312">
        <f>VLOOKUP($A40,'Authors Contribution'!$D$3:$BI$53,5,0)</f>
        <v>0</v>
      </c>
      <c r="I40" s="312">
        <f>VLOOKUP($A40,'Authors Contribution'!$D$3:$BI$53,6,0)</f>
        <v>1</v>
      </c>
    </row>
    <row r="41" spans="1:28" ht="33" customHeight="1" outlineLevel="1" thickTop="1" thickBot="1" x14ac:dyDescent="0.55000000000000004">
      <c r="A41" s="26" t="str">
        <f>'Authors Contribution'!D39</f>
        <v xml:space="preserve">Uppsala University (Olga Botner) </v>
      </c>
      <c r="B41" s="26" t="str">
        <f>'Authors Contribution'!E39</f>
        <v>Uppsala</v>
      </c>
      <c r="C41" s="445" t="s">
        <v>287</v>
      </c>
      <c r="D41" s="2">
        <f>VLOOKUP($A41,'Authors Contribution'!$D$3:$BI$53,4,0)</f>
        <v>3</v>
      </c>
      <c r="E41" s="2">
        <f>VLOOKUP($A41,'Authors Contribution'!$D$3:$BI$53,5,0)</f>
        <v>2</v>
      </c>
      <c r="F41" s="32">
        <f>VLOOKUP($A41,'Authors Contribution'!$D$3:$BI$53,6,0)</f>
        <v>2</v>
      </c>
      <c r="G41" s="32">
        <f t="shared" si="0"/>
        <v>7</v>
      </c>
      <c r="H41" s="312">
        <f>VLOOKUP($A41,'Authors Contribution'!$D$3:$BI$53,5,0)</f>
        <v>2</v>
      </c>
      <c r="I41" s="312">
        <f>VLOOKUP($A41,'Authors Contribution'!$D$3:$BI$53,6,0)</f>
        <v>2</v>
      </c>
      <c r="K41" s="186"/>
    </row>
    <row r="42" spans="1:28" ht="33" customHeight="1" outlineLevel="1" thickTop="1" thickBot="1" x14ac:dyDescent="0.55000000000000004">
      <c r="A42" s="26" t="str">
        <f>'Authors Contribution'!D34</f>
        <v xml:space="preserve">Universite Libre de Bruxelles (Juan Antonio Aguilar) </v>
      </c>
      <c r="B42" s="26" t="str">
        <f>'Authors Contribution'!E34</f>
        <v>ULB</v>
      </c>
      <c r="C42" s="450" t="s">
        <v>283</v>
      </c>
      <c r="D42" s="2">
        <f>VLOOKUP($A42,'Authors Contribution'!$D$3:$BI$53,4,0)</f>
        <v>1</v>
      </c>
      <c r="E42" s="2">
        <f>VLOOKUP($A42,'Authors Contribution'!$D$3:$BI$53,5,0)</f>
        <v>3</v>
      </c>
      <c r="F42" s="32">
        <f>VLOOKUP($A42,'Authors Contribution'!$D$3:$BI$53,6,0)</f>
        <v>3</v>
      </c>
      <c r="G42" s="32">
        <f t="shared" ref="G42" si="4">D42+E42+F42</f>
        <v>7</v>
      </c>
      <c r="H42" s="312">
        <f>VLOOKUP($A42,'Authors Contribution'!$D$3:$BI$53,5,0)</f>
        <v>3</v>
      </c>
      <c r="I42" s="312">
        <f>VLOOKUP($A42,'Authors Contribution'!$D$3:$BI$53,6,0)</f>
        <v>3</v>
      </c>
      <c r="J42" s="432"/>
      <c r="K42" s="462"/>
      <c r="L42" s="462"/>
      <c r="M42" s="462"/>
      <c r="N42" s="462"/>
      <c r="O42" s="462"/>
      <c r="P42" s="463"/>
      <c r="Q42" s="462"/>
      <c r="R42" s="463"/>
      <c r="S42" s="463"/>
      <c r="T42" s="463"/>
      <c r="U42" s="463"/>
      <c r="V42" s="463"/>
      <c r="W42" s="463"/>
      <c r="X42" s="463"/>
      <c r="Y42" s="463"/>
      <c r="Z42" s="463"/>
      <c r="AA42" s="464"/>
    </row>
    <row r="43" spans="1:28" ht="33" customHeight="1" outlineLevel="1" thickTop="1" thickBot="1" x14ac:dyDescent="0.55000000000000004">
      <c r="A43" s="26" t="str">
        <f>'Authors Contribution'!D22</f>
        <v>University of Wisconsin, Madison (Albrecht Karle)</v>
      </c>
      <c r="B43" s="26" t="str">
        <f>'Authors Contribution'!E22</f>
        <v>UW-Madison</v>
      </c>
      <c r="C43" s="445" t="s">
        <v>279</v>
      </c>
      <c r="D43" s="2">
        <f>VLOOKUP($A43,'Authors Contribution'!$D$3:$BI$53,4,0)</f>
        <v>6</v>
      </c>
      <c r="E43" s="2">
        <f>VLOOKUP($A43,'Authors Contribution'!$D$3:$BI$53,5,0)</f>
        <v>14</v>
      </c>
      <c r="F43" s="32">
        <f>VLOOKUP($A43,'Authors Contribution'!$D$3:$BI$53,6,0)</f>
        <v>11</v>
      </c>
      <c r="G43" s="32">
        <f t="shared" si="0"/>
        <v>31</v>
      </c>
      <c r="H43" s="312">
        <f>VLOOKUP($A43,'Authors Contribution'!$D$3:$BI$53,5,0)</f>
        <v>14</v>
      </c>
      <c r="I43" s="312">
        <f>VLOOKUP($A43,'Authors Contribution'!$D$3:$BI$53,6,0)</f>
        <v>11</v>
      </c>
      <c r="J43" s="432"/>
      <c r="K43" s="433" t="s">
        <v>160</v>
      </c>
      <c r="L43" s="434" t="s">
        <v>161</v>
      </c>
      <c r="M43" s="434" t="s">
        <v>162</v>
      </c>
      <c r="N43" s="434">
        <v>39692</v>
      </c>
      <c r="O43" s="435">
        <v>39904</v>
      </c>
      <c r="P43" s="436">
        <v>40057</v>
      </c>
      <c r="Q43" s="437" t="s">
        <v>163</v>
      </c>
      <c r="R43" s="436">
        <v>40422</v>
      </c>
      <c r="S43" s="436">
        <v>40634</v>
      </c>
      <c r="T43" s="436">
        <v>40787</v>
      </c>
      <c r="U43" s="436">
        <v>40969</v>
      </c>
      <c r="V43" s="436">
        <v>41183</v>
      </c>
      <c r="W43" s="436">
        <v>41365</v>
      </c>
      <c r="X43" s="436">
        <v>41548</v>
      </c>
      <c r="Y43" s="436">
        <v>41699</v>
      </c>
      <c r="Z43" s="436">
        <v>41897</v>
      </c>
      <c r="AA43" s="465">
        <v>42109</v>
      </c>
      <c r="AB43" s="465">
        <v>42292</v>
      </c>
    </row>
    <row r="44" spans="1:28" ht="34.5" customHeight="1" outlineLevel="1" thickTop="1" thickBot="1" x14ac:dyDescent="0.55000000000000004">
      <c r="A44" s="26" t="str">
        <f>'Authors Contribution'!D21</f>
        <v>University of Wisconsin, River Falls (Jim Madsen)</v>
      </c>
      <c r="B44" s="26" t="str">
        <f>'Authors Contribution'!E21</f>
        <v>UW-River Falls</v>
      </c>
      <c r="C44" s="445" t="s">
        <v>279</v>
      </c>
      <c r="D44" s="2">
        <f>VLOOKUP($A44,'Authors Contribution'!$D$3:$BI$53,4,0)</f>
        <v>3</v>
      </c>
      <c r="E44" s="2">
        <f>VLOOKUP($A44,'Authors Contribution'!$D$3:$BI$53,5,0)</f>
        <v>0</v>
      </c>
      <c r="F44" s="32">
        <f>VLOOKUP($A44,'Authors Contribution'!$D$3:$BI$53,6,0)</f>
        <v>0</v>
      </c>
      <c r="G44" s="32">
        <f t="shared" si="0"/>
        <v>3</v>
      </c>
      <c r="H44" s="312">
        <f>VLOOKUP($A44,'Authors Contribution'!$D$3:$BI$53,5,0)</f>
        <v>0</v>
      </c>
      <c r="I44" s="312">
        <f>VLOOKUP($A44,'Authors Contribution'!$D$3:$BI$53,6,0)</f>
        <v>0</v>
      </c>
      <c r="J44" s="432" t="s">
        <v>119</v>
      </c>
      <c r="K44" s="432">
        <v>12</v>
      </c>
      <c r="L44" s="432">
        <v>12</v>
      </c>
      <c r="M44" s="432">
        <v>12</v>
      </c>
      <c r="N44" s="432">
        <v>14</v>
      </c>
      <c r="O44" s="432">
        <v>15</v>
      </c>
      <c r="P44" s="432">
        <v>15</v>
      </c>
      <c r="Q44" s="432">
        <v>15</v>
      </c>
      <c r="R44" s="432">
        <v>15</v>
      </c>
      <c r="S44" s="432">
        <v>15</v>
      </c>
      <c r="T44" s="432">
        <v>15</v>
      </c>
      <c r="U44" s="432">
        <v>16</v>
      </c>
      <c r="V44" s="432">
        <v>16</v>
      </c>
      <c r="W44" s="432">
        <v>16</v>
      </c>
      <c r="X44" s="432">
        <v>16</v>
      </c>
      <c r="Y44" s="432">
        <v>16</v>
      </c>
      <c r="Z44" s="432">
        <v>18</v>
      </c>
      <c r="AA44" s="432">
        <v>20</v>
      </c>
      <c r="AB44" s="432">
        <v>21</v>
      </c>
    </row>
    <row r="45" spans="1:28" ht="34.5" customHeight="1" outlineLevel="1" thickTop="1" thickBot="1" x14ac:dyDescent="0.55000000000000004">
      <c r="A45" s="441" t="str">
        <f>'Authors Contribution'!D37</f>
        <v xml:space="preserve">Vrije Universiteit Brussel (Catherine de Clercq) </v>
      </c>
      <c r="B45" s="441" t="str">
        <f>'Authors Contribution'!E37</f>
        <v>VUB</v>
      </c>
      <c r="C45" s="450" t="s">
        <v>283</v>
      </c>
      <c r="D45" s="451">
        <f>VLOOKUP($A45,'Authors Contribution'!$D$3:$BI$53,4,0)</f>
        <v>2</v>
      </c>
      <c r="E45" s="451">
        <f>VLOOKUP($A45,'Authors Contribution'!$D$3:$BI$53,5,0)</f>
        <v>3</v>
      </c>
      <c r="F45" s="452">
        <f>VLOOKUP($A45,'Authors Contribution'!$D$3:$BI$53,6,0)</f>
        <v>5</v>
      </c>
      <c r="G45" s="452">
        <f t="shared" si="0"/>
        <v>10</v>
      </c>
      <c r="H45" s="312">
        <f>VLOOKUP($A45,'Authors Contribution'!$D$3:$BI$53,5,0)</f>
        <v>3</v>
      </c>
      <c r="I45" s="312">
        <f>VLOOKUP($A45,'Authors Contribution'!$D$3:$BI$53,6,0)</f>
        <v>5</v>
      </c>
      <c r="J45" s="432" t="s">
        <v>120</v>
      </c>
      <c r="K45" s="432">
        <v>17</v>
      </c>
      <c r="L45" s="432">
        <v>17</v>
      </c>
      <c r="M45" s="432">
        <v>18</v>
      </c>
      <c r="N45" s="432">
        <v>18</v>
      </c>
      <c r="O45" s="432">
        <v>18</v>
      </c>
      <c r="P45" s="432">
        <v>19</v>
      </c>
      <c r="Q45" s="432">
        <v>21</v>
      </c>
      <c r="R45" s="432">
        <v>21</v>
      </c>
      <c r="S45" s="432">
        <v>21</v>
      </c>
      <c r="T45" s="432">
        <v>21</v>
      </c>
      <c r="U45" s="432">
        <v>23</v>
      </c>
      <c r="V45" s="432">
        <v>22</v>
      </c>
      <c r="W45" s="432">
        <v>22</v>
      </c>
      <c r="X45" s="432">
        <v>22</v>
      </c>
      <c r="Y45" s="432">
        <v>25</v>
      </c>
      <c r="Z45" s="432">
        <v>25</v>
      </c>
      <c r="AA45" s="432">
        <v>24</v>
      </c>
      <c r="AB45" s="432">
        <v>24</v>
      </c>
    </row>
    <row r="46" spans="1:28" ht="33" customHeight="1" outlineLevel="1" thickTop="1" thickBot="1" x14ac:dyDescent="0.55000000000000004">
      <c r="A46" s="441" t="str">
        <f>'Authors Contribution'!D29</f>
        <v xml:space="preserve">Universität Wuppertal (Klaus Helbing) </v>
      </c>
      <c r="B46" s="441" t="str">
        <f>'Authors Contribution'!E29</f>
        <v>Wuppertal</v>
      </c>
      <c r="C46" s="450" t="s">
        <v>277</v>
      </c>
      <c r="D46" s="451">
        <f>VLOOKUP($A46,'Authors Contribution'!$D$3:$BI$53,4,0)</f>
        <v>1</v>
      </c>
      <c r="E46" s="451">
        <f>VLOOKUP($A46,'Authors Contribution'!$D$3:$BI$53,5,0)</f>
        <v>1</v>
      </c>
      <c r="F46" s="452">
        <f>VLOOKUP($A46,'Authors Contribution'!$D$3:$BI$53,6,0)</f>
        <v>7</v>
      </c>
      <c r="G46" s="452">
        <f t="shared" ref="G46" si="5">D46+E46+F46</f>
        <v>9</v>
      </c>
      <c r="H46" s="312">
        <f>VLOOKUP($A46,'Authors Contribution'!$D$3:$BI$53,5,0)</f>
        <v>1</v>
      </c>
      <c r="I46" s="312">
        <f>VLOOKUP($A46,'Authors Contribution'!$D$3:$BI$53,6,0)</f>
        <v>7</v>
      </c>
      <c r="J46" s="439" t="s">
        <v>2</v>
      </c>
      <c r="K46" s="438">
        <f t="shared" ref="K46:S46" si="6">SUM(K44:K45)</f>
        <v>29</v>
      </c>
      <c r="L46" s="438">
        <f t="shared" si="6"/>
        <v>29</v>
      </c>
      <c r="M46" s="438">
        <f t="shared" si="6"/>
        <v>30</v>
      </c>
      <c r="N46" s="438">
        <f t="shared" si="6"/>
        <v>32</v>
      </c>
      <c r="O46" s="438">
        <f t="shared" si="6"/>
        <v>33</v>
      </c>
      <c r="P46" s="438">
        <f t="shared" si="6"/>
        <v>34</v>
      </c>
      <c r="Q46" s="438">
        <f t="shared" si="6"/>
        <v>36</v>
      </c>
      <c r="R46" s="438">
        <f t="shared" si="6"/>
        <v>36</v>
      </c>
      <c r="S46" s="438">
        <f t="shared" si="6"/>
        <v>36</v>
      </c>
      <c r="T46" s="439">
        <v>36</v>
      </c>
      <c r="U46" s="439">
        <v>39</v>
      </c>
      <c r="V46" s="439">
        <v>38</v>
      </c>
      <c r="W46" s="439">
        <v>38</v>
      </c>
      <c r="X46" s="439">
        <v>38</v>
      </c>
      <c r="Y46" s="439">
        <f>Y45+Y44</f>
        <v>41</v>
      </c>
      <c r="Z46" s="439">
        <f>Z45+Z44</f>
        <v>43</v>
      </c>
      <c r="AA46" s="439">
        <f>AA45+AA44</f>
        <v>44</v>
      </c>
      <c r="AB46" s="439">
        <f>AB45+AB44</f>
        <v>45</v>
      </c>
    </row>
    <row r="47" spans="1:28" ht="33" customHeight="1" outlineLevel="1" thickTop="1" x14ac:dyDescent="0.5">
      <c r="A47" s="441" t="str">
        <f>'Authors Contribution'!D23</f>
        <v>Yale University (Reina Maruyama)</v>
      </c>
      <c r="B47" s="441" t="str">
        <f>'Authors Contribution'!E23</f>
        <v>Yale</v>
      </c>
      <c r="C47" s="450" t="s">
        <v>279</v>
      </c>
      <c r="D47" s="451">
        <f>VLOOKUP($A47,'Authors Contribution'!$D$3:$BI$53,4,0)</f>
        <v>1</v>
      </c>
      <c r="E47" s="451">
        <f>VLOOKUP($A47,'Authors Contribution'!$D$3:$BI$53,5,0)</f>
        <v>0</v>
      </c>
      <c r="F47" s="452">
        <f>VLOOKUP($A47,'Authors Contribution'!$D$3:$BI$53,6,0)</f>
        <v>1</v>
      </c>
      <c r="G47" s="452">
        <f t="shared" si="0"/>
        <v>2</v>
      </c>
      <c r="H47" s="312">
        <f>VLOOKUP($A47,'Authors Contribution'!$D$3:$BI$53,5,0)</f>
        <v>0</v>
      </c>
      <c r="I47" s="312">
        <f>VLOOKUP($A47,'Authors Contribution'!$D$3:$BI$53,6,0)</f>
        <v>1</v>
      </c>
      <c r="J47" s="439"/>
    </row>
    <row r="49" spans="2:8" x14ac:dyDescent="0.3">
      <c r="D49" s="31"/>
    </row>
    <row r="53" spans="2:8" ht="13.5" thickBot="1" x14ac:dyDescent="0.35"/>
    <row r="54" spans="2:8" ht="50" thickBot="1" x14ac:dyDescent="0.3">
      <c r="B54" s="444" t="s">
        <v>291</v>
      </c>
      <c r="C54" s="444" t="s">
        <v>289</v>
      </c>
      <c r="D54" s="263" t="s">
        <v>5</v>
      </c>
      <c r="E54" s="263" t="s">
        <v>4</v>
      </c>
      <c r="F54" s="34" t="s">
        <v>3</v>
      </c>
      <c r="G54" s="34" t="s">
        <v>2</v>
      </c>
      <c r="H54" s="448" t="s">
        <v>290</v>
      </c>
    </row>
    <row r="55" spans="2:8" ht="36.75" customHeight="1" thickTop="1" thickBot="1" x14ac:dyDescent="0.35">
      <c r="B55" s="445">
        <f t="shared" ref="B55:B72" si="7">COUNTIF($C$3:$C$47,$C55)</f>
        <v>21</v>
      </c>
      <c r="C55" s="445" t="s">
        <v>279</v>
      </c>
      <c r="D55" s="3">
        <f t="shared" ref="D55:F72" si="8">SUMIF($C$3:$C$47,$C55,D$3:D$47)</f>
        <v>38</v>
      </c>
      <c r="E55" s="3">
        <f t="shared" si="8"/>
        <v>35</v>
      </c>
      <c r="F55" s="3">
        <f t="shared" si="8"/>
        <v>34</v>
      </c>
      <c r="G55" s="3">
        <f t="shared" ref="G55:G66" si="9">D55+E55+F55</f>
        <v>107</v>
      </c>
    </row>
    <row r="56" spans="2:8" ht="36.75" customHeight="1" thickTop="1" thickBot="1" x14ac:dyDescent="0.35">
      <c r="B56" s="445">
        <f t="shared" si="7"/>
        <v>9</v>
      </c>
      <c r="C56" s="445" t="s">
        <v>277</v>
      </c>
      <c r="D56" s="3">
        <f t="shared" si="8"/>
        <v>15</v>
      </c>
      <c r="E56" s="3">
        <f t="shared" si="8"/>
        <v>8</v>
      </c>
      <c r="F56" s="3">
        <f t="shared" si="8"/>
        <v>53</v>
      </c>
      <c r="G56" s="3">
        <f t="shared" si="9"/>
        <v>76</v>
      </c>
    </row>
    <row r="57" spans="2:8" ht="36.75" customHeight="1" thickTop="1" thickBot="1" x14ac:dyDescent="0.35">
      <c r="B57" s="445">
        <f t="shared" si="7"/>
        <v>4</v>
      </c>
      <c r="C57" s="445" t="s">
        <v>283</v>
      </c>
      <c r="D57" s="3">
        <f t="shared" si="8"/>
        <v>4</v>
      </c>
      <c r="E57" s="3">
        <f t="shared" si="8"/>
        <v>8</v>
      </c>
      <c r="F57" s="3">
        <f t="shared" si="8"/>
        <v>11</v>
      </c>
      <c r="G57" s="3">
        <f t="shared" si="9"/>
        <v>23</v>
      </c>
    </row>
    <row r="58" spans="2:8" ht="36.75" customHeight="1" thickTop="1" thickBot="1" x14ac:dyDescent="0.35">
      <c r="B58" s="445">
        <f t="shared" si="7"/>
        <v>2</v>
      </c>
      <c r="C58" s="445" t="s">
        <v>287</v>
      </c>
      <c r="D58" s="3">
        <f t="shared" si="8"/>
        <v>7</v>
      </c>
      <c r="E58" s="3">
        <f t="shared" si="8"/>
        <v>3</v>
      </c>
      <c r="F58" s="3">
        <f t="shared" si="8"/>
        <v>6</v>
      </c>
      <c r="G58" s="3">
        <f t="shared" si="9"/>
        <v>16</v>
      </c>
    </row>
    <row r="59" spans="2:8" ht="36.75" customHeight="1" thickTop="1" thickBot="1" x14ac:dyDescent="0.35">
      <c r="B59" s="445">
        <f t="shared" si="7"/>
        <v>2</v>
      </c>
      <c r="C59" s="445" t="s">
        <v>280</v>
      </c>
      <c r="D59" s="3">
        <f t="shared" si="8"/>
        <v>3</v>
      </c>
      <c r="E59" s="3">
        <f t="shared" si="8"/>
        <v>2</v>
      </c>
      <c r="F59" s="3">
        <f t="shared" si="8"/>
        <v>2</v>
      </c>
      <c r="G59" s="3">
        <f t="shared" ref="G59" si="10">D59+E59+F59</f>
        <v>7</v>
      </c>
    </row>
    <row r="60" spans="2:8" ht="36.75" customHeight="1" thickTop="1" thickBot="1" x14ac:dyDescent="0.35">
      <c r="B60" s="445">
        <f t="shared" si="7"/>
        <v>1</v>
      </c>
      <c r="C60" s="445" t="s">
        <v>281</v>
      </c>
      <c r="D60" s="3">
        <f t="shared" si="8"/>
        <v>2</v>
      </c>
      <c r="E60" s="3">
        <f t="shared" si="8"/>
        <v>4</v>
      </c>
      <c r="F60" s="3">
        <f t="shared" si="8"/>
        <v>2</v>
      </c>
      <c r="G60" s="3">
        <f t="shared" si="9"/>
        <v>8</v>
      </c>
    </row>
    <row r="61" spans="2:8" ht="36.75" customHeight="1" thickTop="1" thickBot="1" x14ac:dyDescent="0.35">
      <c r="B61" s="445">
        <f t="shared" si="7"/>
        <v>1</v>
      </c>
      <c r="C61" s="445" t="s">
        <v>282</v>
      </c>
      <c r="D61" s="3">
        <f t="shared" si="8"/>
        <v>1</v>
      </c>
      <c r="E61" s="3">
        <f t="shared" si="8"/>
        <v>1</v>
      </c>
      <c r="F61" s="3">
        <f t="shared" si="8"/>
        <v>3</v>
      </c>
      <c r="G61" s="3">
        <f t="shared" si="9"/>
        <v>5</v>
      </c>
    </row>
    <row r="62" spans="2:8" ht="36.75" customHeight="1" thickTop="1" thickBot="1" x14ac:dyDescent="0.35">
      <c r="B62" s="450">
        <f t="shared" si="7"/>
        <v>1</v>
      </c>
      <c r="C62" s="450" t="s">
        <v>284</v>
      </c>
      <c r="D62" s="3">
        <f t="shared" si="8"/>
        <v>1</v>
      </c>
      <c r="E62" s="3">
        <f t="shared" si="8"/>
        <v>0</v>
      </c>
      <c r="F62" s="3">
        <f t="shared" si="8"/>
        <v>2</v>
      </c>
      <c r="G62" s="3">
        <f t="shared" si="9"/>
        <v>3</v>
      </c>
    </row>
    <row r="63" spans="2:8" ht="36.75" customHeight="1" thickTop="1" thickBot="1" x14ac:dyDescent="0.35">
      <c r="B63" s="445">
        <f t="shared" si="7"/>
        <v>1</v>
      </c>
      <c r="C63" s="445" t="s">
        <v>288</v>
      </c>
      <c r="D63" s="3">
        <f t="shared" si="8"/>
        <v>1</v>
      </c>
      <c r="E63" s="3">
        <f t="shared" si="8"/>
        <v>0</v>
      </c>
      <c r="F63" s="3">
        <f t="shared" si="8"/>
        <v>2</v>
      </c>
      <c r="G63" s="3">
        <f t="shared" si="9"/>
        <v>3</v>
      </c>
    </row>
    <row r="64" spans="2:8" ht="36.75" customHeight="1" thickTop="1" thickBot="1" x14ac:dyDescent="0.35">
      <c r="B64" s="445">
        <f t="shared" si="7"/>
        <v>1</v>
      </c>
      <c r="C64" s="445" t="s">
        <v>278</v>
      </c>
      <c r="D64" s="3">
        <f t="shared" si="8"/>
        <v>1</v>
      </c>
      <c r="E64" s="3">
        <f t="shared" si="8"/>
        <v>1</v>
      </c>
      <c r="F64" s="3">
        <f t="shared" si="8"/>
        <v>1</v>
      </c>
      <c r="G64" s="3">
        <f t="shared" si="9"/>
        <v>3</v>
      </c>
    </row>
    <row r="65" spans="2:7" ht="36.75" customHeight="1" thickTop="1" thickBot="1" x14ac:dyDescent="0.35">
      <c r="B65" s="445">
        <f t="shared" si="7"/>
        <v>1</v>
      </c>
      <c r="C65" s="445" t="s">
        <v>286</v>
      </c>
      <c r="D65" s="3">
        <f t="shared" si="8"/>
        <v>1</v>
      </c>
      <c r="E65" s="3">
        <f t="shared" si="8"/>
        <v>1</v>
      </c>
      <c r="F65" s="3">
        <f t="shared" si="8"/>
        <v>4</v>
      </c>
      <c r="G65" s="3">
        <f t="shared" si="9"/>
        <v>6</v>
      </c>
    </row>
    <row r="66" spans="2:7" ht="36.75" customHeight="1" thickTop="1" thickBot="1" x14ac:dyDescent="0.35">
      <c r="B66" s="445">
        <f t="shared" si="7"/>
        <v>1</v>
      </c>
      <c r="C66" s="445" t="s">
        <v>285</v>
      </c>
      <c r="D66" s="3">
        <f t="shared" si="8"/>
        <v>1</v>
      </c>
      <c r="E66" s="3">
        <f t="shared" si="8"/>
        <v>0</v>
      </c>
      <c r="F66" s="3">
        <f t="shared" si="8"/>
        <v>0</v>
      </c>
      <c r="G66" s="3">
        <f t="shared" si="9"/>
        <v>1</v>
      </c>
    </row>
    <row r="67" spans="2:7" ht="36.75" customHeight="1" thickTop="1" thickBot="1" x14ac:dyDescent="0.35">
      <c r="B67" s="445">
        <f t="shared" si="7"/>
        <v>0</v>
      </c>
      <c r="C67" s="445"/>
      <c r="D67" s="3">
        <f t="shared" si="8"/>
        <v>0</v>
      </c>
      <c r="E67" s="3">
        <f t="shared" si="8"/>
        <v>0</v>
      </c>
      <c r="F67" s="3">
        <f t="shared" si="8"/>
        <v>0</v>
      </c>
      <c r="G67" s="3">
        <f t="shared" ref="G67:G72" si="11">D67+E67+F67</f>
        <v>0</v>
      </c>
    </row>
    <row r="68" spans="2:7" ht="36.75" customHeight="1" thickTop="1" thickBot="1" x14ac:dyDescent="0.35">
      <c r="B68" s="445">
        <f t="shared" si="7"/>
        <v>0</v>
      </c>
      <c r="C68" s="445"/>
      <c r="D68" s="3">
        <f t="shared" si="8"/>
        <v>0</v>
      </c>
      <c r="E68" s="3">
        <f t="shared" si="8"/>
        <v>0</v>
      </c>
      <c r="F68" s="3">
        <f t="shared" si="8"/>
        <v>0</v>
      </c>
      <c r="G68" s="3">
        <f t="shared" si="11"/>
        <v>0</v>
      </c>
    </row>
    <row r="69" spans="2:7" ht="36.75" customHeight="1" thickTop="1" thickBot="1" x14ac:dyDescent="0.35">
      <c r="B69" s="446">
        <f t="shared" si="7"/>
        <v>0</v>
      </c>
      <c r="C69" s="446"/>
      <c r="D69" s="3">
        <f t="shared" si="8"/>
        <v>0</v>
      </c>
      <c r="E69" s="3">
        <f t="shared" si="8"/>
        <v>0</v>
      </c>
      <c r="F69" s="3">
        <f t="shared" si="8"/>
        <v>0</v>
      </c>
      <c r="G69" s="3">
        <f t="shared" si="11"/>
        <v>0</v>
      </c>
    </row>
    <row r="70" spans="2:7" ht="36.75" customHeight="1" thickTop="1" thickBot="1" x14ac:dyDescent="0.35">
      <c r="B70" s="445">
        <f t="shared" si="7"/>
        <v>0</v>
      </c>
      <c r="C70" s="445"/>
      <c r="D70" s="3">
        <f t="shared" si="8"/>
        <v>0</v>
      </c>
      <c r="E70" s="3">
        <f t="shared" si="8"/>
        <v>0</v>
      </c>
      <c r="F70" s="3">
        <f t="shared" si="8"/>
        <v>0</v>
      </c>
      <c r="G70" s="3">
        <f t="shared" si="11"/>
        <v>0</v>
      </c>
    </row>
    <row r="71" spans="2:7" ht="36.75" customHeight="1" thickTop="1" thickBot="1" x14ac:dyDescent="0.35">
      <c r="B71" s="445">
        <f t="shared" si="7"/>
        <v>0</v>
      </c>
      <c r="C71" s="445"/>
      <c r="D71" s="3">
        <f t="shared" si="8"/>
        <v>0</v>
      </c>
      <c r="E71" s="3">
        <f t="shared" si="8"/>
        <v>0</v>
      </c>
      <c r="F71" s="3">
        <f t="shared" si="8"/>
        <v>0</v>
      </c>
      <c r="G71" s="3">
        <f t="shared" si="11"/>
        <v>0</v>
      </c>
    </row>
    <row r="72" spans="2:7" ht="36.75" customHeight="1" thickTop="1" thickBot="1" x14ac:dyDescent="0.35">
      <c r="B72" s="445">
        <f t="shared" si="7"/>
        <v>0</v>
      </c>
      <c r="C72" s="445"/>
      <c r="D72" s="3">
        <f t="shared" si="8"/>
        <v>0</v>
      </c>
      <c r="E72" s="3">
        <f t="shared" si="8"/>
        <v>0</v>
      </c>
      <c r="F72" s="3">
        <f t="shared" si="8"/>
        <v>0</v>
      </c>
      <c r="G72" s="3">
        <f t="shared" si="11"/>
        <v>0</v>
      </c>
    </row>
    <row r="73" spans="2:7" ht="15.5" thickTop="1" x14ac:dyDescent="0.3">
      <c r="C73" s="445"/>
    </row>
  </sheetData>
  <autoFilter ref="A2:AW72"/>
  <sortState ref="B51:H62">
    <sortCondition descending="1" ref="G51:G62"/>
  </sortState>
  <mergeCells count="10">
    <mergeCell ref="P38:T38"/>
    <mergeCell ref="K34:O34"/>
    <mergeCell ref="P29:T29"/>
    <mergeCell ref="K32:O32"/>
    <mergeCell ref="D1:F1"/>
    <mergeCell ref="K29:O29"/>
    <mergeCell ref="K30:O30"/>
    <mergeCell ref="K31:O31"/>
    <mergeCell ref="K38:O38"/>
    <mergeCell ref="K33:O33"/>
  </mergeCells>
  <phoneticPr fontId="5" type="noConversion"/>
  <printOptions horizontalCentered="1"/>
  <pageMargins left="0.45" right="0.24" top="0.89" bottom="0.48" header="0.51" footer="0.32"/>
  <pageSetup scale="48" orientation="portrait" r:id="rId1"/>
  <headerFooter alignWithMargins="0">
    <oddHeader>&amp;C&amp;"Arial,Bold"&amp;18&amp;F
 &amp;A</oddHeader>
    <oddFooter>&amp;CPage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zoomScale="80" zoomScaleNormal="80" workbookViewId="0">
      <selection activeCell="I20" sqref="I20"/>
    </sheetView>
  </sheetViews>
  <sheetFormatPr defaultRowHeight="12.5" outlineLevelRow="1" outlineLevelCol="1" x14ac:dyDescent="0.25"/>
  <cols>
    <col min="1" max="1" width="11" customWidth="1"/>
    <col min="2" max="2" width="30.26953125" customWidth="1" outlineLevel="1"/>
    <col min="3" max="3" width="9.1796875" customWidth="1" outlineLevel="1"/>
  </cols>
  <sheetData>
    <row r="1" spans="1:12" ht="98.5" thickBot="1" x14ac:dyDescent="0.3">
      <c r="A1" s="29" t="s">
        <v>226</v>
      </c>
      <c r="B1" s="40" t="s">
        <v>220</v>
      </c>
      <c r="C1" s="33" t="s">
        <v>17</v>
      </c>
      <c r="D1" s="35" t="s">
        <v>5</v>
      </c>
      <c r="E1" s="1" t="s">
        <v>126</v>
      </c>
      <c r="F1" s="34" t="s">
        <v>113</v>
      </c>
      <c r="G1" s="42" t="s">
        <v>102</v>
      </c>
      <c r="H1" s="43" t="s">
        <v>103</v>
      </c>
      <c r="I1" s="43" t="s">
        <v>104</v>
      </c>
      <c r="J1" s="43" t="s">
        <v>105</v>
      </c>
      <c r="K1" s="44" t="s">
        <v>106</v>
      </c>
      <c r="L1" s="45" t="s">
        <v>2</v>
      </c>
    </row>
    <row r="2" spans="1:12" ht="18.5" thickTop="1" thickBot="1" x14ac:dyDescent="0.3">
      <c r="A2" s="336" t="s">
        <v>234</v>
      </c>
      <c r="B2" s="57" t="s">
        <v>85</v>
      </c>
      <c r="C2" s="211">
        <v>69</v>
      </c>
      <c r="D2" s="212">
        <v>35</v>
      </c>
      <c r="E2" s="213">
        <v>34</v>
      </c>
      <c r="F2" s="214">
        <v>26</v>
      </c>
      <c r="G2" s="60">
        <v>4.8500000000000005</v>
      </c>
      <c r="H2" s="61">
        <v>7.2200000000000006</v>
      </c>
      <c r="I2" s="61">
        <v>3.5649999999999999</v>
      </c>
      <c r="J2" s="61">
        <v>4.6500000000000004</v>
      </c>
      <c r="K2" s="62">
        <v>10.120000000000001</v>
      </c>
      <c r="L2" s="240">
        <v>30.405000000000001</v>
      </c>
    </row>
    <row r="3" spans="1:12" ht="36" outlineLevel="1" thickTop="1" thickBot="1" x14ac:dyDescent="0.3">
      <c r="A3" s="336" t="s">
        <v>234</v>
      </c>
      <c r="B3" s="37" t="s">
        <v>70</v>
      </c>
      <c r="C3" s="221">
        <v>53</v>
      </c>
      <c r="D3" s="222">
        <v>32</v>
      </c>
      <c r="E3" s="223">
        <v>21</v>
      </c>
      <c r="F3" s="224">
        <v>72</v>
      </c>
      <c r="G3" s="226">
        <v>4.25</v>
      </c>
      <c r="H3" s="227">
        <v>5.5649999999999995</v>
      </c>
      <c r="I3" s="227">
        <v>6.5</v>
      </c>
      <c r="J3" s="227">
        <v>5.3000000000000007</v>
      </c>
      <c r="K3" s="228">
        <v>10.45</v>
      </c>
      <c r="L3" s="229">
        <v>32.064999999999998</v>
      </c>
    </row>
    <row r="4" spans="1:12" ht="18.5" outlineLevel="1" thickTop="1" thickBot="1" x14ac:dyDescent="0.3">
      <c r="A4" s="336" t="s">
        <v>234</v>
      </c>
      <c r="B4" s="38" t="s">
        <v>71</v>
      </c>
      <c r="C4" s="230">
        <v>122</v>
      </c>
      <c r="D4" s="231">
        <v>67</v>
      </c>
      <c r="E4" s="232">
        <v>55</v>
      </c>
      <c r="F4" s="233">
        <v>98</v>
      </c>
      <c r="G4" s="234">
        <v>9.1000000000000014</v>
      </c>
      <c r="H4" s="235">
        <v>12.785</v>
      </c>
      <c r="I4" s="235">
        <v>10.065</v>
      </c>
      <c r="J4" s="235">
        <v>9.9500000000000011</v>
      </c>
      <c r="K4" s="236">
        <v>20.57</v>
      </c>
      <c r="L4" s="237">
        <v>62.47</v>
      </c>
    </row>
    <row r="5" spans="1:12" ht="99" outlineLevel="1" thickTop="1" thickBot="1" x14ac:dyDescent="0.3">
      <c r="A5" s="29" t="s">
        <v>226</v>
      </c>
      <c r="B5" s="40" t="s">
        <v>220</v>
      </c>
      <c r="C5" s="33" t="s">
        <v>17</v>
      </c>
      <c r="D5" s="35" t="s">
        <v>5</v>
      </c>
      <c r="E5" s="1" t="s">
        <v>126</v>
      </c>
      <c r="F5" s="34" t="s">
        <v>113</v>
      </c>
      <c r="G5" s="42" t="s">
        <v>102</v>
      </c>
      <c r="H5" s="43" t="s">
        <v>103</v>
      </c>
      <c r="I5" s="43" t="s">
        <v>104</v>
      </c>
      <c r="J5" s="43" t="s">
        <v>105</v>
      </c>
      <c r="K5" s="44" t="s">
        <v>106</v>
      </c>
      <c r="L5" s="45" t="s">
        <v>2</v>
      </c>
    </row>
    <row r="6" spans="1:12" ht="18.5" thickTop="1" thickBot="1" x14ac:dyDescent="0.3">
      <c r="A6" s="336" t="s">
        <v>235</v>
      </c>
      <c r="B6" s="259" t="s">
        <v>85</v>
      </c>
      <c r="C6" s="211">
        <v>67</v>
      </c>
      <c r="D6" s="212">
        <v>36</v>
      </c>
      <c r="E6" s="213">
        <v>31</v>
      </c>
      <c r="F6" s="214">
        <v>25</v>
      </c>
      <c r="G6" s="260">
        <v>4.3400000000000007</v>
      </c>
      <c r="H6" s="261">
        <v>6.6000000000000005</v>
      </c>
      <c r="I6" s="261">
        <v>4.4649999999999999</v>
      </c>
      <c r="J6" s="261">
        <v>5.1000000000000005</v>
      </c>
      <c r="K6" s="262">
        <v>8.4499999999999993</v>
      </c>
      <c r="L6" s="240">
        <v>28.954999999999998</v>
      </c>
    </row>
    <row r="7" spans="1:12" ht="36" outlineLevel="1" thickTop="1" thickBot="1" x14ac:dyDescent="0.3">
      <c r="A7" s="336" t="s">
        <v>235</v>
      </c>
      <c r="B7" s="37" t="s">
        <v>70</v>
      </c>
      <c r="C7" s="221">
        <v>59</v>
      </c>
      <c r="D7" s="222">
        <v>35</v>
      </c>
      <c r="E7" s="223">
        <v>24</v>
      </c>
      <c r="F7" s="224">
        <v>67</v>
      </c>
      <c r="G7" s="226">
        <v>3.97</v>
      </c>
      <c r="H7" s="227">
        <v>4.7649999999999997</v>
      </c>
      <c r="I7" s="227">
        <v>6.8250000000000002</v>
      </c>
      <c r="J7" s="227">
        <v>5.2500000000000009</v>
      </c>
      <c r="K7" s="228">
        <v>10.475000000000001</v>
      </c>
      <c r="L7" s="229">
        <v>31.285</v>
      </c>
    </row>
    <row r="8" spans="1:12" ht="18.5" outlineLevel="1" thickTop="1" thickBot="1" x14ac:dyDescent="0.3">
      <c r="A8" s="336" t="s">
        <v>235</v>
      </c>
      <c r="B8" s="38" t="s">
        <v>71</v>
      </c>
      <c r="C8" s="230">
        <v>126</v>
      </c>
      <c r="D8" s="231">
        <v>71</v>
      </c>
      <c r="E8" s="232">
        <v>55</v>
      </c>
      <c r="F8" s="233">
        <v>92</v>
      </c>
      <c r="G8" s="234">
        <v>8.31</v>
      </c>
      <c r="H8" s="235">
        <v>11.365</v>
      </c>
      <c r="I8" s="235">
        <v>11.29</v>
      </c>
      <c r="J8" s="235">
        <v>10.350000000000001</v>
      </c>
      <c r="K8" s="236">
        <v>18.925000000000001</v>
      </c>
      <c r="L8" s="237">
        <v>60.239999999999995</v>
      </c>
    </row>
    <row r="9" spans="1:12" ht="99" outlineLevel="1" thickTop="1" thickBot="1" x14ac:dyDescent="0.3">
      <c r="A9" s="29" t="s">
        <v>226</v>
      </c>
      <c r="B9" s="40" t="s">
        <v>220</v>
      </c>
      <c r="C9" s="33" t="s">
        <v>17</v>
      </c>
      <c r="D9" s="35" t="s">
        <v>5</v>
      </c>
      <c r="E9" s="263" t="s">
        <v>218</v>
      </c>
      <c r="F9" s="34" t="s">
        <v>113</v>
      </c>
      <c r="G9" s="42" t="s">
        <v>102</v>
      </c>
      <c r="H9" s="43" t="s">
        <v>103</v>
      </c>
      <c r="I9" s="43" t="s">
        <v>104</v>
      </c>
      <c r="J9" s="43" t="s">
        <v>105</v>
      </c>
      <c r="K9" s="44" t="s">
        <v>106</v>
      </c>
      <c r="L9" s="45" t="s">
        <v>2</v>
      </c>
    </row>
    <row r="10" spans="1:12" ht="18.5" thickTop="1" thickBot="1" x14ac:dyDescent="0.3">
      <c r="A10" s="336" t="s">
        <v>236</v>
      </c>
      <c r="B10" s="264" t="s">
        <v>85</v>
      </c>
      <c r="C10" s="265">
        <v>69</v>
      </c>
      <c r="D10" s="266">
        <v>35</v>
      </c>
      <c r="E10" s="267">
        <v>34</v>
      </c>
      <c r="F10" s="268">
        <v>28</v>
      </c>
      <c r="G10" s="260">
        <v>4.68</v>
      </c>
      <c r="H10" s="261">
        <v>6.4700000000000006</v>
      </c>
      <c r="I10" s="261">
        <v>4.0649999999999995</v>
      </c>
      <c r="J10" s="261">
        <v>4.5750000000000002</v>
      </c>
      <c r="K10" s="262">
        <v>8.1449999999999996</v>
      </c>
      <c r="L10" s="269">
        <v>27.934999999999995</v>
      </c>
    </row>
    <row r="11" spans="1:12" ht="36" outlineLevel="1" thickTop="1" thickBot="1" x14ac:dyDescent="0.3">
      <c r="A11" s="336" t="s">
        <v>236</v>
      </c>
      <c r="B11" s="37" t="s">
        <v>70</v>
      </c>
      <c r="C11" s="270">
        <v>58</v>
      </c>
      <c r="D11" s="271">
        <v>35</v>
      </c>
      <c r="E11" s="272">
        <v>23</v>
      </c>
      <c r="F11" s="273">
        <v>52</v>
      </c>
      <c r="G11" s="274">
        <v>3.7500000000000004</v>
      </c>
      <c r="H11" s="275">
        <v>3.774999999999999</v>
      </c>
      <c r="I11" s="275">
        <v>6.8500000000000005</v>
      </c>
      <c r="J11" s="275">
        <v>4.7</v>
      </c>
      <c r="K11" s="276">
        <v>7.95</v>
      </c>
      <c r="L11" s="277">
        <v>27.024999999999999</v>
      </c>
    </row>
    <row r="12" spans="1:12" ht="18.5" outlineLevel="1" thickTop="1" thickBot="1" x14ac:dyDescent="0.3">
      <c r="A12" s="336" t="s">
        <v>236</v>
      </c>
      <c r="B12" s="38" t="s">
        <v>71</v>
      </c>
      <c r="C12" s="278">
        <v>127</v>
      </c>
      <c r="D12" s="279">
        <v>70</v>
      </c>
      <c r="E12" s="280">
        <v>57</v>
      </c>
      <c r="F12" s="281">
        <v>80</v>
      </c>
      <c r="G12" s="282">
        <v>8.43</v>
      </c>
      <c r="H12" s="283">
        <v>10.244999999999999</v>
      </c>
      <c r="I12" s="283">
        <v>10.914999999999999</v>
      </c>
      <c r="J12" s="283">
        <v>9.2750000000000004</v>
      </c>
      <c r="K12" s="284">
        <v>16.094999999999999</v>
      </c>
      <c r="L12" s="285">
        <v>54.959999999999994</v>
      </c>
    </row>
    <row r="13" spans="1:12" ht="99" outlineLevel="1" thickTop="1" thickBot="1" x14ac:dyDescent="0.3">
      <c r="A13" s="29" t="s">
        <v>226</v>
      </c>
      <c r="B13" s="40" t="s">
        <v>220</v>
      </c>
      <c r="C13" s="33" t="s">
        <v>17</v>
      </c>
      <c r="D13" s="35" t="s">
        <v>5</v>
      </c>
      <c r="E13" s="263" t="s">
        <v>219</v>
      </c>
      <c r="F13" s="34" t="s">
        <v>113</v>
      </c>
      <c r="G13" s="286" t="s">
        <v>102</v>
      </c>
      <c r="H13" s="287" t="s">
        <v>103</v>
      </c>
      <c r="I13" s="287" t="s">
        <v>104</v>
      </c>
      <c r="J13" s="287" t="s">
        <v>105</v>
      </c>
      <c r="K13" s="288" t="s">
        <v>106</v>
      </c>
      <c r="L13" s="289" t="s">
        <v>2</v>
      </c>
    </row>
    <row r="14" spans="1:12" ht="18.5" thickTop="1" thickBot="1" x14ac:dyDescent="0.3">
      <c r="A14" s="336" t="s">
        <v>237</v>
      </c>
      <c r="B14" s="290" t="s">
        <v>85</v>
      </c>
      <c r="C14" s="211">
        <v>68</v>
      </c>
      <c r="D14" s="212">
        <v>32</v>
      </c>
      <c r="E14" s="213">
        <v>36</v>
      </c>
      <c r="F14" s="214">
        <v>29</v>
      </c>
      <c r="G14" s="243">
        <v>4.4329999999999998</v>
      </c>
      <c r="H14" s="244">
        <v>7.0159500000000001</v>
      </c>
      <c r="I14" s="244">
        <v>3.7149999999999999</v>
      </c>
      <c r="J14" s="244">
        <v>3.4750000000000005</v>
      </c>
      <c r="K14" s="245">
        <v>8.58</v>
      </c>
      <c r="L14" s="240">
        <v>27.21895</v>
      </c>
    </row>
    <row r="15" spans="1:12" ht="36" outlineLevel="1" thickTop="1" thickBot="1" x14ac:dyDescent="0.3">
      <c r="A15" s="336" t="s">
        <v>237</v>
      </c>
      <c r="B15" s="291" t="s">
        <v>70</v>
      </c>
      <c r="C15" s="221">
        <v>59</v>
      </c>
      <c r="D15" s="222">
        <v>34</v>
      </c>
      <c r="E15" s="223">
        <v>25</v>
      </c>
      <c r="F15" s="224">
        <v>64</v>
      </c>
      <c r="G15" s="226">
        <v>3.7500000000000004</v>
      </c>
      <c r="H15" s="227">
        <v>3.9249999999999985</v>
      </c>
      <c r="I15" s="227">
        <v>7.5500000000000007</v>
      </c>
      <c r="J15" s="227">
        <v>4.3</v>
      </c>
      <c r="K15" s="228">
        <v>8.8000000000000007</v>
      </c>
      <c r="L15" s="229">
        <v>28.324999999999999</v>
      </c>
    </row>
    <row r="16" spans="1:12" ht="18.5" outlineLevel="1" thickTop="1" thickBot="1" x14ac:dyDescent="0.3">
      <c r="A16" s="336" t="s">
        <v>237</v>
      </c>
      <c r="B16" s="292" t="s">
        <v>71</v>
      </c>
      <c r="C16" s="230">
        <v>127</v>
      </c>
      <c r="D16" s="231">
        <v>66</v>
      </c>
      <c r="E16" s="232">
        <v>61</v>
      </c>
      <c r="F16" s="233">
        <v>93</v>
      </c>
      <c r="G16" s="234">
        <v>8.1829999999999998</v>
      </c>
      <c r="H16" s="235">
        <v>10.940949999999999</v>
      </c>
      <c r="I16" s="235">
        <v>11.265000000000001</v>
      </c>
      <c r="J16" s="235">
        <v>7.7750000000000004</v>
      </c>
      <c r="K16" s="236">
        <v>17.380000000000003</v>
      </c>
      <c r="L16" s="237">
        <v>55.543949999999995</v>
      </c>
    </row>
    <row r="17" ht="13" thickTop="1" x14ac:dyDescent="0.25"/>
  </sheetData>
  <conditionalFormatting sqref="G2:L4 G6:L8">
    <cfRule type="cellIs" dxfId="5" priority="2" stopIfTrue="1" operator="notEqual">
      <formula>Z2</formula>
    </cfRule>
  </conditionalFormatting>
  <conditionalFormatting sqref="C2:F4 C6:F8">
    <cfRule type="cellIs" dxfId="4" priority="5" stopIfTrue="1" operator="notEqual">
      <formula>U2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5"/>
  <sheetViews>
    <sheetView topLeftCell="A76" zoomScale="70" zoomScaleNormal="70" workbookViewId="0">
      <selection activeCell="C11" sqref="C11"/>
    </sheetView>
  </sheetViews>
  <sheetFormatPr defaultRowHeight="12.5" x14ac:dyDescent="0.25"/>
  <cols>
    <col min="1" max="1" width="13.54296875" customWidth="1"/>
    <col min="2" max="2" width="30.7265625" bestFit="1" customWidth="1"/>
    <col min="3" max="3" width="14.26953125" customWidth="1"/>
    <col min="4" max="4" width="26.7265625" bestFit="1" customWidth="1"/>
    <col min="5" max="5" width="20.453125" customWidth="1"/>
    <col min="6" max="6" width="26.7265625" bestFit="1" customWidth="1"/>
    <col min="7" max="7" width="26.7265625" customWidth="1"/>
    <col min="8" max="8" width="10.54296875" bestFit="1" customWidth="1"/>
  </cols>
  <sheetData>
    <row r="3" spans="1:5" x14ac:dyDescent="0.25">
      <c r="A3" s="293"/>
      <c r="B3" s="294"/>
      <c r="C3" s="297" t="s">
        <v>222</v>
      </c>
      <c r="D3" s="294"/>
      <c r="E3" s="295"/>
    </row>
    <row r="4" spans="1:5" x14ac:dyDescent="0.25">
      <c r="A4" s="297" t="s">
        <v>226</v>
      </c>
      <c r="B4" s="297" t="s">
        <v>220</v>
      </c>
      <c r="C4" s="293" t="s">
        <v>223</v>
      </c>
      <c r="D4" s="311" t="s">
        <v>224</v>
      </c>
      <c r="E4" s="310" t="s">
        <v>225</v>
      </c>
    </row>
    <row r="5" spans="1:5" x14ac:dyDescent="0.25">
      <c r="A5" s="306" t="s">
        <v>237</v>
      </c>
      <c r="B5" s="293" t="s">
        <v>85</v>
      </c>
      <c r="C5" s="298">
        <v>32</v>
      </c>
      <c r="D5" s="299">
        <v>36</v>
      </c>
      <c r="E5" s="307">
        <v>29</v>
      </c>
    </row>
    <row r="6" spans="1:5" x14ac:dyDescent="0.25">
      <c r="A6" s="335"/>
      <c r="B6" s="334" t="s">
        <v>70</v>
      </c>
      <c r="C6" s="300">
        <v>34</v>
      </c>
      <c r="D6" s="301">
        <v>25</v>
      </c>
      <c r="E6" s="308">
        <v>64</v>
      </c>
    </row>
    <row r="7" spans="1:5" x14ac:dyDescent="0.25">
      <c r="A7" s="306" t="s">
        <v>236</v>
      </c>
      <c r="B7" s="293" t="s">
        <v>85</v>
      </c>
      <c r="C7" s="298">
        <v>35</v>
      </c>
      <c r="D7" s="299">
        <v>34</v>
      </c>
      <c r="E7" s="307">
        <v>28</v>
      </c>
    </row>
    <row r="8" spans="1:5" x14ac:dyDescent="0.25">
      <c r="A8" s="335"/>
      <c r="B8" s="334" t="s">
        <v>70</v>
      </c>
      <c r="C8" s="300">
        <v>35</v>
      </c>
      <c r="D8" s="301">
        <v>23</v>
      </c>
      <c r="E8" s="308">
        <v>52</v>
      </c>
    </row>
    <row r="9" spans="1:5" x14ac:dyDescent="0.25">
      <c r="A9" s="306" t="s">
        <v>235</v>
      </c>
      <c r="B9" s="293" t="s">
        <v>85</v>
      </c>
      <c r="C9" s="298">
        <v>36</v>
      </c>
      <c r="D9" s="299">
        <v>31</v>
      </c>
      <c r="E9" s="307">
        <v>25</v>
      </c>
    </row>
    <row r="10" spans="1:5" x14ac:dyDescent="0.25">
      <c r="A10" s="335"/>
      <c r="B10" s="334" t="s">
        <v>70</v>
      </c>
      <c r="C10" s="300">
        <v>35</v>
      </c>
      <c r="D10" s="301">
        <v>24</v>
      </c>
      <c r="E10" s="308">
        <v>67</v>
      </c>
    </row>
    <row r="11" spans="1:5" x14ac:dyDescent="0.25">
      <c r="A11" s="306" t="s">
        <v>234</v>
      </c>
      <c r="B11" s="293" t="s">
        <v>85</v>
      </c>
      <c r="C11" s="298">
        <v>35</v>
      </c>
      <c r="D11" s="299">
        <v>34</v>
      </c>
      <c r="E11" s="307">
        <v>26</v>
      </c>
    </row>
    <row r="12" spans="1:5" x14ac:dyDescent="0.25">
      <c r="A12" s="335"/>
      <c r="B12" s="334" t="s">
        <v>70</v>
      </c>
      <c r="C12" s="300">
        <v>32</v>
      </c>
      <c r="D12" s="301">
        <v>21</v>
      </c>
      <c r="E12" s="308">
        <v>72</v>
      </c>
    </row>
    <row r="13" spans="1:5" x14ac:dyDescent="0.25">
      <c r="A13" s="293"/>
      <c r="B13" s="293" t="s">
        <v>227</v>
      </c>
      <c r="C13" s="298">
        <v>138</v>
      </c>
      <c r="D13" s="299">
        <v>135</v>
      </c>
      <c r="E13" s="307">
        <v>108</v>
      </c>
    </row>
    <row r="14" spans="1:5" x14ac:dyDescent="0.25">
      <c r="A14" s="296"/>
      <c r="B14" s="334" t="s">
        <v>228</v>
      </c>
      <c r="C14" s="300">
        <v>136</v>
      </c>
      <c r="D14" s="301">
        <v>93</v>
      </c>
      <c r="E14" s="308">
        <v>255</v>
      </c>
    </row>
    <row r="15" spans="1:5" ht="13" x14ac:dyDescent="0.3">
      <c r="A15" s="302" t="s">
        <v>221</v>
      </c>
      <c r="B15" s="303"/>
      <c r="C15" s="304">
        <v>274</v>
      </c>
      <c r="D15" s="305">
        <v>228</v>
      </c>
      <c r="E15" s="309">
        <v>363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1"/>
  </sheetPr>
  <dimension ref="A1:S52"/>
  <sheetViews>
    <sheetView view="pageBreakPreview" zoomScaleNormal="78" zoomScaleSheetLayoutView="100" workbookViewId="0">
      <pane xSplit="3" ySplit="2" topLeftCell="D3" activePane="bottomRight" state="frozen"/>
      <selection activeCell="S29" sqref="S29"/>
      <selection pane="topRight" activeCell="S29" sqref="S29"/>
      <selection pane="bottomLeft" activeCell="S29" sqref="S29"/>
      <selection pane="bottomRight" activeCell="AM21" sqref="AM21"/>
    </sheetView>
  </sheetViews>
  <sheetFormatPr defaultColWidth="9.1796875" defaultRowHeight="13" outlineLevelRow="1" outlineLevelCol="1" x14ac:dyDescent="0.3"/>
  <cols>
    <col min="1" max="1" width="10.26953125" style="67" customWidth="1" outlineLevel="1"/>
    <col min="2" max="2" width="11.7265625" style="67" customWidth="1" outlineLevel="1"/>
    <col min="3" max="3" width="47.81640625" style="67" customWidth="1"/>
    <col min="4" max="4" width="5.54296875" style="67" customWidth="1" outlineLevel="1"/>
    <col min="5" max="5" width="5.81640625" style="178" customWidth="1"/>
    <col min="6" max="8" width="5.1796875" style="178" customWidth="1"/>
    <col min="9" max="9" width="0.7265625" style="178" customWidth="1"/>
    <col min="10" max="10" width="12" style="67" customWidth="1"/>
    <col min="11" max="11" width="11.54296875" style="67" customWidth="1"/>
    <col min="12" max="12" width="11.7265625" style="67" customWidth="1"/>
    <col min="13" max="13" width="10" style="67" customWidth="1"/>
    <col min="14" max="14" width="13.7265625" style="67" customWidth="1"/>
    <col min="15" max="15" width="10" style="67" customWidth="1"/>
    <col min="16" max="16" width="0.81640625" style="67" customWidth="1"/>
    <col min="17" max="17" width="1.26953125" style="67" hidden="1" customWidth="1"/>
    <col min="18" max="18" width="9.81640625" style="67" customWidth="1" outlineLevel="1"/>
    <col min="19" max="19" width="17" style="67" bestFit="1" customWidth="1"/>
    <col min="20" max="16384" width="9.1796875" style="67"/>
  </cols>
  <sheetData>
    <row r="1" spans="1:18" ht="22.5" customHeight="1" thickBot="1" x14ac:dyDescent="0.35">
      <c r="B1" s="68"/>
      <c r="C1" s="69" t="s">
        <v>122</v>
      </c>
      <c r="D1" s="68"/>
      <c r="E1" s="512" t="s">
        <v>114</v>
      </c>
      <c r="F1" s="513"/>
      <c r="G1" s="513"/>
      <c r="H1" s="514"/>
      <c r="I1" s="70"/>
      <c r="J1" s="515" t="s">
        <v>127</v>
      </c>
      <c r="K1" s="515"/>
      <c r="L1" s="515"/>
      <c r="M1" s="515"/>
      <c r="N1" s="515"/>
      <c r="O1" s="515"/>
      <c r="P1" s="71"/>
      <c r="Q1" s="72" t="s">
        <v>72</v>
      </c>
      <c r="R1" s="73"/>
    </row>
    <row r="2" spans="1:18" ht="105.75" customHeight="1" collapsed="1" thickBot="1" x14ac:dyDescent="0.3">
      <c r="A2" s="74" t="s">
        <v>125</v>
      </c>
      <c r="B2" s="75" t="s">
        <v>21</v>
      </c>
      <c r="C2" s="76" t="s">
        <v>111</v>
      </c>
      <c r="D2" s="75" t="s">
        <v>34</v>
      </c>
      <c r="E2" s="77" t="s">
        <v>17</v>
      </c>
      <c r="F2" s="78" t="s">
        <v>5</v>
      </c>
      <c r="G2" s="79" t="s">
        <v>126</v>
      </c>
      <c r="H2" s="80" t="s">
        <v>113</v>
      </c>
      <c r="I2" s="81"/>
      <c r="J2" s="82" t="s">
        <v>102</v>
      </c>
      <c r="K2" s="83" t="s">
        <v>103</v>
      </c>
      <c r="L2" s="83" t="s">
        <v>104</v>
      </c>
      <c r="M2" s="83" t="s">
        <v>105</v>
      </c>
      <c r="N2" s="84" t="s">
        <v>106</v>
      </c>
      <c r="O2" s="85" t="s">
        <v>2</v>
      </c>
      <c r="P2" s="86"/>
      <c r="Q2" s="87"/>
      <c r="R2" s="88" t="s">
        <v>123</v>
      </c>
    </row>
    <row r="3" spans="1:18" ht="22.5" customHeight="1" outlineLevel="1" thickTop="1" thickBot="1" x14ac:dyDescent="0.3">
      <c r="A3" s="89">
        <v>57872</v>
      </c>
      <c r="B3" s="90" t="s">
        <v>22</v>
      </c>
      <c r="C3" s="91" t="s">
        <v>73</v>
      </c>
      <c r="D3" s="92" t="s">
        <v>35</v>
      </c>
      <c r="E3" s="93">
        <f t="shared" ref="E3:E17" si="0">F3+G3</f>
        <v>3</v>
      </c>
      <c r="F3" s="94">
        <v>2</v>
      </c>
      <c r="G3" s="95">
        <v>1</v>
      </c>
      <c r="H3" s="96">
        <v>2</v>
      </c>
      <c r="I3" s="97"/>
      <c r="J3" s="98">
        <v>0.75</v>
      </c>
      <c r="K3" s="99">
        <v>0.21</v>
      </c>
      <c r="L3" s="100"/>
      <c r="M3" s="100"/>
      <c r="N3" s="101">
        <v>0.75</v>
      </c>
      <c r="O3" s="102">
        <f t="shared" ref="O3:O11" si="1">SUM(J3:N3)</f>
        <v>1.71</v>
      </c>
      <c r="P3" s="86"/>
      <c r="Q3" s="87"/>
      <c r="R3" s="91" t="s">
        <v>110</v>
      </c>
    </row>
    <row r="4" spans="1:18" ht="22.5" customHeight="1" outlineLevel="1" thickTop="1" thickBot="1" x14ac:dyDescent="0.3">
      <c r="A4" s="89">
        <v>57674</v>
      </c>
      <c r="B4" s="90" t="s">
        <v>22</v>
      </c>
      <c r="C4" s="91" t="s">
        <v>74</v>
      </c>
      <c r="D4" s="92" t="s">
        <v>36</v>
      </c>
      <c r="E4" s="93">
        <f t="shared" si="0"/>
        <v>1</v>
      </c>
      <c r="F4" s="94">
        <v>1</v>
      </c>
      <c r="G4" s="95">
        <v>0</v>
      </c>
      <c r="H4" s="96">
        <v>0</v>
      </c>
      <c r="I4" s="97"/>
      <c r="J4" s="98"/>
      <c r="K4" s="100">
        <v>0.02</v>
      </c>
      <c r="L4" s="100"/>
      <c r="M4" s="100"/>
      <c r="N4" s="103">
        <v>0.3</v>
      </c>
      <c r="O4" s="104">
        <f t="shared" si="1"/>
        <v>0.32</v>
      </c>
      <c r="P4" s="86"/>
      <c r="Q4" s="87"/>
      <c r="R4" s="91" t="s">
        <v>110</v>
      </c>
    </row>
    <row r="5" spans="1:18" ht="22.5" customHeight="1" outlineLevel="1" thickTop="1" thickBot="1" x14ac:dyDescent="0.3">
      <c r="A5" s="89">
        <v>57683</v>
      </c>
      <c r="B5" s="90" t="s">
        <v>22</v>
      </c>
      <c r="C5" s="91" t="s">
        <v>75</v>
      </c>
      <c r="D5" s="92" t="s">
        <v>37</v>
      </c>
      <c r="E5" s="93">
        <f t="shared" si="0"/>
        <v>1</v>
      </c>
      <c r="F5" s="94">
        <v>1</v>
      </c>
      <c r="G5" s="95">
        <v>0</v>
      </c>
      <c r="H5" s="96">
        <v>0</v>
      </c>
      <c r="I5" s="97"/>
      <c r="J5" s="98"/>
      <c r="K5" s="100">
        <v>1.4999999999999999E-2</v>
      </c>
      <c r="L5" s="100"/>
      <c r="M5" s="100"/>
      <c r="N5" s="103"/>
      <c r="O5" s="104">
        <f t="shared" si="1"/>
        <v>1.4999999999999999E-2</v>
      </c>
      <c r="P5" s="86"/>
      <c r="Q5" s="87"/>
      <c r="R5" s="91" t="s">
        <v>110</v>
      </c>
    </row>
    <row r="6" spans="1:18" ht="22.5" customHeight="1" outlineLevel="1" thickTop="1" thickBot="1" x14ac:dyDescent="0.3">
      <c r="A6" s="89">
        <v>57688</v>
      </c>
      <c r="B6" s="90" t="s">
        <v>22</v>
      </c>
      <c r="C6" s="91" t="s">
        <v>76</v>
      </c>
      <c r="D6" s="92" t="s">
        <v>38</v>
      </c>
      <c r="E6" s="93">
        <f t="shared" si="0"/>
        <v>2</v>
      </c>
      <c r="F6" s="94">
        <v>1</v>
      </c>
      <c r="G6" s="95">
        <v>1</v>
      </c>
      <c r="H6" s="96">
        <v>1</v>
      </c>
      <c r="I6" s="97"/>
      <c r="J6" s="98">
        <v>0.25</v>
      </c>
      <c r="K6" s="100">
        <v>0.23</v>
      </c>
      <c r="L6" s="100">
        <v>0.2</v>
      </c>
      <c r="M6" s="99">
        <v>0.25</v>
      </c>
      <c r="N6" s="103"/>
      <c r="O6" s="102">
        <f t="shared" si="1"/>
        <v>0.92999999999999994</v>
      </c>
      <c r="P6" s="86"/>
      <c r="Q6" s="87"/>
      <c r="R6" s="91"/>
    </row>
    <row r="7" spans="1:18" ht="22.5" customHeight="1" outlineLevel="1" thickTop="1" thickBot="1" x14ac:dyDescent="0.3">
      <c r="A7" s="89">
        <v>57693</v>
      </c>
      <c r="B7" s="90" t="s">
        <v>22</v>
      </c>
      <c r="C7" s="91" t="s">
        <v>77</v>
      </c>
      <c r="D7" s="92" t="s">
        <v>39</v>
      </c>
      <c r="E7" s="105">
        <f t="shared" si="0"/>
        <v>6</v>
      </c>
      <c r="F7" s="94">
        <v>3</v>
      </c>
      <c r="G7" s="106">
        <v>3</v>
      </c>
      <c r="H7" s="96">
        <v>1</v>
      </c>
      <c r="I7" s="97"/>
      <c r="J7" s="98">
        <v>0.15</v>
      </c>
      <c r="K7" s="107">
        <v>0.64</v>
      </c>
      <c r="L7" s="100">
        <v>0.2</v>
      </c>
      <c r="M7" s="99">
        <v>0.5</v>
      </c>
      <c r="N7" s="101">
        <v>0.55000000000000004</v>
      </c>
      <c r="O7" s="108">
        <f t="shared" si="1"/>
        <v>2.04</v>
      </c>
      <c r="P7" s="86"/>
      <c r="Q7" s="87"/>
      <c r="R7" s="91" t="s">
        <v>110</v>
      </c>
    </row>
    <row r="8" spans="1:18" ht="22.5" customHeight="1" outlineLevel="1" thickTop="1" thickBot="1" x14ac:dyDescent="0.3">
      <c r="A8" s="89">
        <v>57697</v>
      </c>
      <c r="B8" s="90" t="s">
        <v>22</v>
      </c>
      <c r="C8" s="91" t="s">
        <v>158</v>
      </c>
      <c r="D8" s="92" t="s">
        <v>40</v>
      </c>
      <c r="E8" s="109">
        <f t="shared" si="0"/>
        <v>4</v>
      </c>
      <c r="F8" s="110">
        <v>2</v>
      </c>
      <c r="G8" s="95">
        <v>2</v>
      </c>
      <c r="H8" s="111">
        <v>0</v>
      </c>
      <c r="I8" s="97"/>
      <c r="J8" s="98">
        <v>0.05</v>
      </c>
      <c r="K8" s="99">
        <v>0.22</v>
      </c>
      <c r="L8" s="100"/>
      <c r="M8" s="99">
        <v>0</v>
      </c>
      <c r="N8" s="101">
        <v>0</v>
      </c>
      <c r="O8" s="102">
        <f t="shared" si="1"/>
        <v>0.27</v>
      </c>
      <c r="P8" s="86"/>
      <c r="Q8" s="87"/>
      <c r="R8" s="91" t="s">
        <v>110</v>
      </c>
    </row>
    <row r="9" spans="1:18" ht="22.5" customHeight="1" outlineLevel="1" thickTop="1" thickBot="1" x14ac:dyDescent="0.3">
      <c r="A9" s="89">
        <v>57699</v>
      </c>
      <c r="B9" s="90" t="s">
        <v>22</v>
      </c>
      <c r="C9" s="91" t="s">
        <v>78</v>
      </c>
      <c r="D9" s="92" t="s">
        <v>41</v>
      </c>
      <c r="E9" s="93">
        <f t="shared" si="0"/>
        <v>5</v>
      </c>
      <c r="F9" s="94">
        <v>3</v>
      </c>
      <c r="G9" s="95">
        <v>2</v>
      </c>
      <c r="H9" s="112">
        <v>1</v>
      </c>
      <c r="I9" s="97"/>
      <c r="J9" s="98">
        <v>0.3</v>
      </c>
      <c r="K9" s="100">
        <v>0.06</v>
      </c>
      <c r="L9" s="100">
        <v>0.41499999999999998</v>
      </c>
      <c r="M9" s="107">
        <v>0.92500000000000004</v>
      </c>
      <c r="N9" s="113">
        <v>0.44500000000000001</v>
      </c>
      <c r="O9" s="108">
        <f t="shared" si="1"/>
        <v>2.145</v>
      </c>
      <c r="P9" s="86"/>
      <c r="Q9" s="87"/>
      <c r="R9" s="91" t="s">
        <v>110</v>
      </c>
    </row>
    <row r="10" spans="1:18" ht="22.5" customHeight="1" outlineLevel="1" thickTop="1" thickBot="1" x14ac:dyDescent="0.3">
      <c r="A10" s="89">
        <v>57700</v>
      </c>
      <c r="B10" s="90" t="s">
        <v>22</v>
      </c>
      <c r="C10" s="91" t="s">
        <v>79</v>
      </c>
      <c r="D10" s="92" t="s">
        <v>42</v>
      </c>
      <c r="E10" s="93">
        <f t="shared" si="0"/>
        <v>4</v>
      </c>
      <c r="F10" s="94">
        <v>3</v>
      </c>
      <c r="G10" s="95">
        <v>1</v>
      </c>
      <c r="H10" s="96">
        <v>0</v>
      </c>
      <c r="I10" s="97"/>
      <c r="J10" s="98"/>
      <c r="K10" s="100">
        <v>1.4999999999999999E-2</v>
      </c>
      <c r="L10" s="100">
        <v>0.3</v>
      </c>
      <c r="M10" s="100"/>
      <c r="N10" s="103">
        <v>0.6</v>
      </c>
      <c r="O10" s="104">
        <f t="shared" si="1"/>
        <v>0.91500000000000004</v>
      </c>
      <c r="P10" s="86"/>
      <c r="Q10" s="87"/>
      <c r="R10" s="91"/>
    </row>
    <row r="11" spans="1:18" ht="22.5" customHeight="1" outlineLevel="1" thickTop="1" thickBot="1" x14ac:dyDescent="0.3">
      <c r="A11" s="89">
        <v>57702</v>
      </c>
      <c r="B11" s="90" t="s">
        <v>22</v>
      </c>
      <c r="C11" s="91" t="s">
        <v>80</v>
      </c>
      <c r="D11" s="92" t="s">
        <v>44</v>
      </c>
      <c r="E11" s="93">
        <f t="shared" si="0"/>
        <v>3</v>
      </c>
      <c r="F11" s="94">
        <v>1</v>
      </c>
      <c r="G11" s="95">
        <v>2</v>
      </c>
      <c r="H11" s="96">
        <v>1</v>
      </c>
      <c r="I11" s="97"/>
      <c r="J11" s="114">
        <v>0.3</v>
      </c>
      <c r="K11" s="100">
        <v>0.78</v>
      </c>
      <c r="L11" s="100"/>
      <c r="M11" s="100">
        <v>0.25</v>
      </c>
      <c r="N11" s="103">
        <v>0.5</v>
      </c>
      <c r="O11" s="102">
        <f t="shared" si="1"/>
        <v>1.83</v>
      </c>
      <c r="P11" s="86"/>
      <c r="Q11" s="87"/>
      <c r="R11" s="91"/>
    </row>
    <row r="12" spans="1:18" ht="22.5" customHeight="1" outlineLevel="1" thickTop="1" thickBot="1" x14ac:dyDescent="0.3">
      <c r="A12" s="89">
        <v>57703</v>
      </c>
      <c r="B12" s="90" t="s">
        <v>22</v>
      </c>
      <c r="C12" s="91" t="s">
        <v>81</v>
      </c>
      <c r="D12" s="92" t="s">
        <v>43</v>
      </c>
      <c r="E12" s="93">
        <f t="shared" si="0"/>
        <v>2</v>
      </c>
      <c r="F12" s="94">
        <v>1</v>
      </c>
      <c r="G12" s="95">
        <v>1</v>
      </c>
      <c r="H12" s="96">
        <v>1</v>
      </c>
      <c r="I12" s="97"/>
      <c r="J12" s="98"/>
      <c r="K12" s="100">
        <v>0.02</v>
      </c>
      <c r="L12" s="100"/>
      <c r="M12" s="100"/>
      <c r="N12" s="103"/>
      <c r="O12" s="104">
        <v>0.02</v>
      </c>
      <c r="P12" s="86"/>
      <c r="Q12" s="87"/>
      <c r="R12" s="91"/>
    </row>
    <row r="13" spans="1:18" ht="22.5" customHeight="1" outlineLevel="1" thickTop="1" thickBot="1" x14ac:dyDescent="0.3">
      <c r="A13" s="89">
        <v>57684</v>
      </c>
      <c r="B13" s="90" t="s">
        <v>22</v>
      </c>
      <c r="C13" s="91" t="s">
        <v>121</v>
      </c>
      <c r="D13" s="92" t="s">
        <v>45</v>
      </c>
      <c r="E13" s="93">
        <f t="shared" si="0"/>
        <v>8</v>
      </c>
      <c r="F13" s="94">
        <v>4</v>
      </c>
      <c r="G13" s="95">
        <v>4</v>
      </c>
      <c r="H13" s="96">
        <v>2</v>
      </c>
      <c r="I13" s="97"/>
      <c r="J13" s="115">
        <v>0.2</v>
      </c>
      <c r="K13" s="100">
        <v>1.3</v>
      </c>
      <c r="L13" s="100">
        <v>0.15</v>
      </c>
      <c r="M13" s="107">
        <v>0.45</v>
      </c>
      <c r="N13" s="113">
        <v>0.9</v>
      </c>
      <c r="O13" s="108">
        <f>SUM(J13:N13)</f>
        <v>3</v>
      </c>
      <c r="P13" s="86"/>
      <c r="Q13" s="87"/>
      <c r="R13" s="91" t="s">
        <v>110</v>
      </c>
    </row>
    <row r="14" spans="1:18" ht="22.5" customHeight="1" outlineLevel="1" thickTop="1" thickBot="1" x14ac:dyDescent="0.3">
      <c r="A14" s="89">
        <v>57691</v>
      </c>
      <c r="B14" s="90" t="s">
        <v>22</v>
      </c>
      <c r="C14" s="91" t="s">
        <v>82</v>
      </c>
      <c r="D14" s="92" t="s">
        <v>46</v>
      </c>
      <c r="E14" s="93">
        <f t="shared" si="0"/>
        <v>1</v>
      </c>
      <c r="F14" s="94">
        <v>1</v>
      </c>
      <c r="G14" s="95">
        <v>0</v>
      </c>
      <c r="H14" s="96">
        <v>0</v>
      </c>
      <c r="I14" s="97"/>
      <c r="J14" s="98">
        <v>0.1</v>
      </c>
      <c r="K14" s="100">
        <v>0.02</v>
      </c>
      <c r="L14" s="100"/>
      <c r="M14" s="100"/>
      <c r="N14" s="103"/>
      <c r="O14" s="104">
        <f>SUM(J14:N14)</f>
        <v>0.12000000000000001</v>
      </c>
      <c r="P14" s="86"/>
      <c r="Q14" s="87"/>
      <c r="R14" s="91" t="s">
        <v>110</v>
      </c>
    </row>
    <row r="15" spans="1:18" ht="22.5" customHeight="1" outlineLevel="1" thickTop="1" thickBot="1" x14ac:dyDescent="0.3">
      <c r="A15" s="89">
        <v>57695</v>
      </c>
      <c r="B15" s="90" t="s">
        <v>22</v>
      </c>
      <c r="C15" s="91" t="s">
        <v>83</v>
      </c>
      <c r="D15" s="92" t="s">
        <v>47</v>
      </c>
      <c r="E15" s="93">
        <f t="shared" si="0"/>
        <v>7</v>
      </c>
      <c r="F15" s="94">
        <v>4</v>
      </c>
      <c r="G15" s="95">
        <v>3</v>
      </c>
      <c r="H15" s="96">
        <v>6</v>
      </c>
      <c r="I15" s="97"/>
      <c r="J15" s="115">
        <v>1</v>
      </c>
      <c r="K15" s="100">
        <v>0.54</v>
      </c>
      <c r="L15" s="100">
        <v>1</v>
      </c>
      <c r="M15" s="107">
        <v>1.25</v>
      </c>
      <c r="N15" s="113">
        <v>1.1499999999999999</v>
      </c>
      <c r="O15" s="108">
        <f>SUM(J15:N15)</f>
        <v>4.9399999999999995</v>
      </c>
      <c r="P15" s="86"/>
      <c r="Q15" s="87"/>
      <c r="R15" s="91" t="s">
        <v>110</v>
      </c>
    </row>
    <row r="16" spans="1:18" ht="22.5" customHeight="1" outlineLevel="1" thickTop="1" thickBot="1" x14ac:dyDescent="0.3">
      <c r="A16" s="89">
        <v>57706</v>
      </c>
      <c r="B16" s="90" t="s">
        <v>22</v>
      </c>
      <c r="C16" s="91" t="s">
        <v>32</v>
      </c>
      <c r="D16" s="92" t="s">
        <v>48</v>
      </c>
      <c r="E16" s="105">
        <f t="shared" si="0"/>
        <v>2</v>
      </c>
      <c r="F16" s="94">
        <v>2</v>
      </c>
      <c r="G16" s="106">
        <v>0</v>
      </c>
      <c r="H16" s="96">
        <v>0</v>
      </c>
      <c r="I16" s="97"/>
      <c r="J16" s="115">
        <v>0.2</v>
      </c>
      <c r="K16" s="107">
        <v>0.03</v>
      </c>
      <c r="L16" s="100"/>
      <c r="M16" s="100"/>
      <c r="N16" s="113">
        <v>0.1</v>
      </c>
      <c r="O16" s="108">
        <f>SUM(J16:N16)</f>
        <v>0.33</v>
      </c>
      <c r="P16" s="86"/>
      <c r="Q16" s="87"/>
      <c r="R16" s="91" t="s">
        <v>110</v>
      </c>
    </row>
    <row r="17" spans="1:19" ht="22.5" customHeight="1" outlineLevel="1" thickTop="1" thickBot="1" x14ac:dyDescent="0.3">
      <c r="A17" s="89">
        <v>57705</v>
      </c>
      <c r="B17" s="90" t="s">
        <v>22</v>
      </c>
      <c r="C17" s="91" t="s">
        <v>84</v>
      </c>
      <c r="D17" s="92" t="s">
        <v>49</v>
      </c>
      <c r="E17" s="109">
        <f t="shared" si="0"/>
        <v>20</v>
      </c>
      <c r="F17" s="110">
        <v>6</v>
      </c>
      <c r="G17" s="116">
        <v>14</v>
      </c>
      <c r="H17" s="111">
        <v>13</v>
      </c>
      <c r="I17" s="97"/>
      <c r="J17" s="98">
        <v>1.38</v>
      </c>
      <c r="K17" s="99">
        <v>2.37</v>
      </c>
      <c r="L17" s="99">
        <v>1.8</v>
      </c>
      <c r="M17" s="99">
        <v>0.95</v>
      </c>
      <c r="N17" s="101">
        <v>2.85</v>
      </c>
      <c r="O17" s="102">
        <f>SUM(J17:N17)</f>
        <v>9.35</v>
      </c>
      <c r="P17" s="86"/>
      <c r="Q17" s="87"/>
      <c r="R17" s="91" t="s">
        <v>110</v>
      </c>
    </row>
    <row r="18" spans="1:19" ht="22.5" customHeight="1" thickTop="1" thickBot="1" x14ac:dyDescent="0.3">
      <c r="B18" s="117"/>
      <c r="C18" s="118" t="s">
        <v>85</v>
      </c>
      <c r="D18" s="119"/>
      <c r="E18" s="120">
        <f>SUM(E3:E17)</f>
        <v>69</v>
      </c>
      <c r="F18" s="121">
        <f>SUM(F3:F17)</f>
        <v>35</v>
      </c>
      <c r="G18" s="122">
        <f>SUM(G3:G17)</f>
        <v>34</v>
      </c>
      <c r="H18" s="123">
        <f>SUM(H3:H17)</f>
        <v>28</v>
      </c>
      <c r="I18" s="124"/>
      <c r="J18" s="125">
        <f t="shared" ref="J18:O18" si="2">SUM(J3:J17)</f>
        <v>4.68</v>
      </c>
      <c r="K18" s="126">
        <f t="shared" si="2"/>
        <v>6.4700000000000006</v>
      </c>
      <c r="L18" s="126">
        <f t="shared" si="2"/>
        <v>4.0649999999999995</v>
      </c>
      <c r="M18" s="126">
        <f t="shared" si="2"/>
        <v>4.5750000000000002</v>
      </c>
      <c r="N18" s="127">
        <f t="shared" si="2"/>
        <v>8.1449999999999996</v>
      </c>
      <c r="O18" s="128">
        <f t="shared" si="2"/>
        <v>27.934999999999995</v>
      </c>
      <c r="P18" s="86"/>
      <c r="Q18" s="87"/>
      <c r="R18" s="129">
        <f>COUNTA(R3:R17)</f>
        <v>11</v>
      </c>
    </row>
    <row r="19" spans="1:19" ht="22.5" customHeight="1" outlineLevel="1" thickTop="1" thickBot="1" x14ac:dyDescent="0.3">
      <c r="A19" s="89">
        <v>57685</v>
      </c>
      <c r="B19" s="90" t="s">
        <v>24</v>
      </c>
      <c r="C19" s="91" t="s">
        <v>86</v>
      </c>
      <c r="D19" s="92" t="s">
        <v>24</v>
      </c>
      <c r="E19" s="130">
        <f t="shared" ref="E19:E39" si="3">F19+G19</f>
        <v>8</v>
      </c>
      <c r="F19" s="131">
        <v>6</v>
      </c>
      <c r="G19" s="132">
        <v>2</v>
      </c>
      <c r="H19" s="133">
        <v>6</v>
      </c>
      <c r="I19" s="97"/>
      <c r="J19" s="114">
        <v>0.3</v>
      </c>
      <c r="K19" s="100">
        <v>0.83</v>
      </c>
      <c r="L19" s="100">
        <v>2.75</v>
      </c>
      <c r="M19" s="100">
        <v>0.2</v>
      </c>
      <c r="N19" s="103">
        <v>0.3</v>
      </c>
      <c r="O19" s="102">
        <f t="shared" ref="O19:O39" si="4">SUM(J19:N19)</f>
        <v>4.38</v>
      </c>
      <c r="P19" s="86"/>
      <c r="Q19" s="87"/>
      <c r="R19" s="91"/>
      <c r="S19" s="134"/>
    </row>
    <row r="20" spans="1:19" ht="22.5" customHeight="1" outlineLevel="1" thickTop="1" thickBot="1" x14ac:dyDescent="0.3">
      <c r="A20" s="89">
        <v>57672</v>
      </c>
      <c r="B20" s="90" t="s">
        <v>23</v>
      </c>
      <c r="C20" s="91" t="s">
        <v>87</v>
      </c>
      <c r="D20" s="92" t="s">
        <v>50</v>
      </c>
      <c r="E20" s="130">
        <f t="shared" si="3"/>
        <v>3</v>
      </c>
      <c r="F20" s="131">
        <v>1</v>
      </c>
      <c r="G20" s="132">
        <v>2</v>
      </c>
      <c r="H20" s="135">
        <v>7</v>
      </c>
      <c r="I20" s="97"/>
      <c r="J20" s="114">
        <v>0.3</v>
      </c>
      <c r="K20" s="99">
        <v>0.19</v>
      </c>
      <c r="L20" s="99">
        <v>0.95</v>
      </c>
      <c r="M20" s="99">
        <v>0.7</v>
      </c>
      <c r="N20" s="101">
        <v>1.1499999999999999</v>
      </c>
      <c r="O20" s="102">
        <f t="shared" si="4"/>
        <v>3.2899999999999996</v>
      </c>
      <c r="P20" s="86"/>
      <c r="Q20" s="87"/>
      <c r="R20" s="91" t="s">
        <v>110</v>
      </c>
      <c r="S20" s="136"/>
    </row>
    <row r="21" spans="1:19" ht="22.5" customHeight="1" outlineLevel="1" thickTop="1" thickBot="1" x14ac:dyDescent="0.3">
      <c r="A21" s="89">
        <v>57686</v>
      </c>
      <c r="B21" s="90" t="s">
        <v>23</v>
      </c>
      <c r="C21" s="91" t="s">
        <v>88</v>
      </c>
      <c r="D21" s="92" t="s">
        <v>51</v>
      </c>
      <c r="E21" s="130">
        <f t="shared" si="3"/>
        <v>1</v>
      </c>
      <c r="F21" s="131">
        <v>1</v>
      </c>
      <c r="G21" s="132">
        <v>0</v>
      </c>
      <c r="H21" s="133">
        <v>4</v>
      </c>
      <c r="I21" s="97"/>
      <c r="J21" s="98"/>
      <c r="K21" s="100">
        <v>0.03</v>
      </c>
      <c r="L21" s="100">
        <v>0.65</v>
      </c>
      <c r="M21" s="100"/>
      <c r="N21" s="103">
        <v>0.2</v>
      </c>
      <c r="O21" s="104">
        <f t="shared" si="4"/>
        <v>0.88000000000000012</v>
      </c>
      <c r="P21" s="86"/>
      <c r="Q21" s="87"/>
      <c r="R21" s="91"/>
      <c r="S21" s="136"/>
    </row>
    <row r="22" spans="1:19" ht="22.5" customHeight="1" outlineLevel="1" thickTop="1" thickBot="1" x14ac:dyDescent="0.3">
      <c r="A22" s="89">
        <v>57694</v>
      </c>
      <c r="B22" s="90" t="s">
        <v>23</v>
      </c>
      <c r="C22" s="91" t="s">
        <v>89</v>
      </c>
      <c r="D22" s="92" t="s">
        <v>52</v>
      </c>
      <c r="E22" s="137">
        <f t="shared" si="3"/>
        <v>2</v>
      </c>
      <c r="F22" s="131">
        <v>1</v>
      </c>
      <c r="G22" s="138">
        <v>1</v>
      </c>
      <c r="H22" s="139">
        <v>5</v>
      </c>
      <c r="I22" s="97"/>
      <c r="J22" s="114">
        <v>0.2</v>
      </c>
      <c r="K22" s="140">
        <v>0.65</v>
      </c>
      <c r="L22" s="107">
        <v>0.35</v>
      </c>
      <c r="M22" s="107">
        <v>0.2</v>
      </c>
      <c r="N22" s="113">
        <v>0.3</v>
      </c>
      <c r="O22" s="108">
        <f t="shared" si="4"/>
        <v>1.7000000000000002</v>
      </c>
      <c r="P22" s="86"/>
      <c r="Q22" s="87"/>
      <c r="R22" s="91" t="s">
        <v>110</v>
      </c>
      <c r="S22" s="136"/>
    </row>
    <row r="23" spans="1:19" ht="22.5" customHeight="1" outlineLevel="1" thickTop="1" thickBot="1" x14ac:dyDescent="0.3">
      <c r="A23" s="89">
        <v>57707</v>
      </c>
      <c r="B23" s="90" t="s">
        <v>23</v>
      </c>
      <c r="C23" s="91" t="s">
        <v>90</v>
      </c>
      <c r="D23" s="92" t="s">
        <v>53</v>
      </c>
      <c r="E23" s="130">
        <f t="shared" si="3"/>
        <v>3</v>
      </c>
      <c r="F23" s="131">
        <v>2</v>
      </c>
      <c r="G23" s="132">
        <v>1</v>
      </c>
      <c r="H23" s="135">
        <v>5</v>
      </c>
      <c r="I23" s="97"/>
      <c r="J23" s="98">
        <v>0.4</v>
      </c>
      <c r="K23" s="100">
        <v>0.6</v>
      </c>
      <c r="L23" s="100">
        <v>0.4</v>
      </c>
      <c r="M23" s="100">
        <v>0.2</v>
      </c>
      <c r="N23" s="103">
        <v>0.5</v>
      </c>
      <c r="O23" s="104">
        <f t="shared" si="4"/>
        <v>2.0999999999999996</v>
      </c>
      <c r="P23" s="86"/>
      <c r="Q23" s="87"/>
      <c r="R23" s="91"/>
      <c r="S23" s="136"/>
    </row>
    <row r="24" spans="1:19" ht="22.5" customHeight="1" outlineLevel="1" thickTop="1" thickBot="1" x14ac:dyDescent="0.3">
      <c r="A24" s="89">
        <v>57690</v>
      </c>
      <c r="B24" s="90" t="s">
        <v>23</v>
      </c>
      <c r="C24" s="91" t="s">
        <v>91</v>
      </c>
      <c r="D24" s="92" t="s">
        <v>54</v>
      </c>
      <c r="E24" s="141">
        <f t="shared" si="3"/>
        <v>2</v>
      </c>
      <c r="F24" s="142">
        <v>2</v>
      </c>
      <c r="G24" s="138">
        <v>0</v>
      </c>
      <c r="H24" s="133">
        <v>0</v>
      </c>
      <c r="I24" s="97"/>
      <c r="J24" s="115">
        <v>0.25</v>
      </c>
      <c r="K24" s="107">
        <v>0.03</v>
      </c>
      <c r="L24" s="100"/>
      <c r="M24" s="107">
        <v>0</v>
      </c>
      <c r="N24" s="113">
        <v>0.35</v>
      </c>
      <c r="O24" s="108">
        <f t="shared" si="4"/>
        <v>0.63</v>
      </c>
      <c r="P24" s="86"/>
      <c r="Q24" s="87"/>
      <c r="R24" s="91" t="s">
        <v>110</v>
      </c>
      <c r="S24" s="136"/>
    </row>
    <row r="25" spans="1:19" ht="22.5" customHeight="1" outlineLevel="1" thickTop="1" thickBot="1" x14ac:dyDescent="0.3">
      <c r="A25" s="89">
        <v>57677</v>
      </c>
      <c r="B25" s="90" t="s">
        <v>23</v>
      </c>
      <c r="C25" s="91" t="s">
        <v>92</v>
      </c>
      <c r="D25" s="92" t="s">
        <v>55</v>
      </c>
      <c r="E25" s="130">
        <f t="shared" si="3"/>
        <v>1</v>
      </c>
      <c r="F25" s="131">
        <v>1</v>
      </c>
      <c r="G25" s="132">
        <v>0</v>
      </c>
      <c r="H25" s="133">
        <v>1</v>
      </c>
      <c r="I25" s="97"/>
      <c r="J25" s="98">
        <v>0.1</v>
      </c>
      <c r="K25" s="100">
        <v>0.03</v>
      </c>
      <c r="L25" s="100"/>
      <c r="M25" s="100"/>
      <c r="N25" s="101">
        <v>0.2</v>
      </c>
      <c r="O25" s="102">
        <f t="shared" si="4"/>
        <v>0.33</v>
      </c>
      <c r="P25" s="86"/>
      <c r="Q25" s="87"/>
      <c r="R25" s="91" t="s">
        <v>110</v>
      </c>
      <c r="S25" s="136"/>
    </row>
    <row r="26" spans="1:19" ht="22.5" customHeight="1" outlineLevel="1" thickTop="1" thickBot="1" x14ac:dyDescent="0.3">
      <c r="A26" s="89">
        <v>57689</v>
      </c>
      <c r="B26" s="90" t="s">
        <v>28</v>
      </c>
      <c r="C26" s="91" t="s">
        <v>93</v>
      </c>
      <c r="D26" s="92" t="s">
        <v>56</v>
      </c>
      <c r="E26" s="141">
        <f t="shared" si="3"/>
        <v>3</v>
      </c>
      <c r="F26" s="131">
        <v>1</v>
      </c>
      <c r="G26" s="143">
        <v>2</v>
      </c>
      <c r="H26" s="133">
        <v>3</v>
      </c>
      <c r="I26" s="97"/>
      <c r="J26" s="98">
        <v>0.5</v>
      </c>
      <c r="K26" s="100">
        <v>4.4999999999999998E-2</v>
      </c>
      <c r="L26" s="100"/>
      <c r="M26" s="100"/>
      <c r="N26" s="103">
        <v>0.6</v>
      </c>
      <c r="O26" s="104">
        <f t="shared" si="4"/>
        <v>1.145</v>
      </c>
      <c r="P26" s="86"/>
      <c r="Q26" s="87"/>
      <c r="R26" s="91"/>
      <c r="S26" s="136"/>
    </row>
    <row r="27" spans="1:19" ht="22.5" customHeight="1" outlineLevel="1" thickTop="1" thickBot="1" x14ac:dyDescent="0.3">
      <c r="A27" s="89">
        <v>57678</v>
      </c>
      <c r="B27" s="90" t="s">
        <v>28</v>
      </c>
      <c r="C27" s="91" t="s">
        <v>94</v>
      </c>
      <c r="D27" s="92" t="s">
        <v>57</v>
      </c>
      <c r="E27" s="130">
        <f t="shared" si="3"/>
        <v>2</v>
      </c>
      <c r="F27" s="131">
        <v>1</v>
      </c>
      <c r="G27" s="132">
        <v>1</v>
      </c>
      <c r="H27" s="135">
        <v>3</v>
      </c>
      <c r="I27" s="97"/>
      <c r="J27" s="114">
        <v>0</v>
      </c>
      <c r="K27" s="100">
        <v>0.53</v>
      </c>
      <c r="L27" s="100"/>
      <c r="M27" s="99">
        <v>0.65</v>
      </c>
      <c r="N27" s="103">
        <v>0.4</v>
      </c>
      <c r="O27" s="104">
        <f t="shared" si="4"/>
        <v>1.58</v>
      </c>
      <c r="P27" s="86"/>
      <c r="Q27" s="87"/>
      <c r="R27" s="91"/>
      <c r="S27" s="136"/>
    </row>
    <row r="28" spans="1:19" ht="22.5" customHeight="1" outlineLevel="1" thickTop="1" thickBot="1" x14ac:dyDescent="0.3">
      <c r="A28" s="89">
        <v>57680</v>
      </c>
      <c r="B28" s="90" t="s">
        <v>27</v>
      </c>
      <c r="C28" s="91" t="s">
        <v>95</v>
      </c>
      <c r="D28" s="92" t="s">
        <v>58</v>
      </c>
      <c r="E28" s="130">
        <f t="shared" si="3"/>
        <v>4</v>
      </c>
      <c r="F28" s="131">
        <v>2</v>
      </c>
      <c r="G28" s="132">
        <v>2</v>
      </c>
      <c r="H28" s="133">
        <v>3</v>
      </c>
      <c r="I28" s="97"/>
      <c r="J28" s="98">
        <v>0.3</v>
      </c>
      <c r="K28" s="100">
        <v>0.23</v>
      </c>
      <c r="L28" s="100">
        <v>0.5</v>
      </c>
      <c r="M28" s="100">
        <v>0.2</v>
      </c>
      <c r="N28" s="103"/>
      <c r="O28" s="104">
        <f t="shared" si="4"/>
        <v>1.23</v>
      </c>
      <c r="P28" s="86"/>
      <c r="Q28" s="87"/>
      <c r="R28" s="91"/>
      <c r="S28" s="136"/>
    </row>
    <row r="29" spans="1:19" ht="22.5" customHeight="1" outlineLevel="1" thickTop="1" thickBot="1" x14ac:dyDescent="0.3">
      <c r="A29" s="89">
        <v>57696</v>
      </c>
      <c r="B29" s="90" t="s">
        <v>27</v>
      </c>
      <c r="C29" s="91" t="s">
        <v>116</v>
      </c>
      <c r="D29" s="92" t="s">
        <v>59</v>
      </c>
      <c r="E29" s="141">
        <f t="shared" si="3"/>
        <v>1</v>
      </c>
      <c r="F29" s="131">
        <v>0</v>
      </c>
      <c r="G29" s="143">
        <v>1</v>
      </c>
      <c r="H29" s="135">
        <v>0</v>
      </c>
      <c r="I29" s="97"/>
      <c r="J29" s="98"/>
      <c r="K29" s="100">
        <v>0.03</v>
      </c>
      <c r="L29" s="100">
        <v>0.3</v>
      </c>
      <c r="M29" s="100"/>
      <c r="N29" s="103"/>
      <c r="O29" s="104">
        <f t="shared" si="4"/>
        <v>0.32999999999999996</v>
      </c>
      <c r="P29" s="86"/>
      <c r="Q29" s="87"/>
      <c r="R29" s="91"/>
      <c r="S29" s="136"/>
    </row>
    <row r="30" spans="1:19" ht="22.5" customHeight="1" outlineLevel="1" thickTop="1" thickBot="1" x14ac:dyDescent="0.3">
      <c r="A30" s="89">
        <v>57687</v>
      </c>
      <c r="B30" s="90" t="s">
        <v>30</v>
      </c>
      <c r="C30" s="91" t="s">
        <v>96</v>
      </c>
      <c r="D30" s="92" t="s">
        <v>60</v>
      </c>
      <c r="E30" s="130">
        <f t="shared" si="3"/>
        <v>3</v>
      </c>
      <c r="F30" s="131">
        <v>1</v>
      </c>
      <c r="G30" s="132">
        <v>2</v>
      </c>
      <c r="H30" s="133">
        <v>4</v>
      </c>
      <c r="I30" s="97"/>
      <c r="J30" s="98">
        <v>0.1</v>
      </c>
      <c r="K30" s="100">
        <v>0.03</v>
      </c>
      <c r="L30" s="100"/>
      <c r="M30" s="100"/>
      <c r="N30" s="103">
        <v>0.5</v>
      </c>
      <c r="O30" s="104">
        <f t="shared" si="4"/>
        <v>0.63</v>
      </c>
      <c r="P30" s="86"/>
      <c r="Q30" s="87"/>
      <c r="R30" s="91"/>
      <c r="S30" s="136"/>
    </row>
    <row r="31" spans="1:19" ht="22.5" customHeight="1" outlineLevel="1" thickTop="1" thickBot="1" x14ac:dyDescent="0.3">
      <c r="A31" s="89">
        <v>57679</v>
      </c>
      <c r="B31" s="90" t="s">
        <v>30</v>
      </c>
      <c r="C31" s="91" t="s">
        <v>97</v>
      </c>
      <c r="D31" s="92" t="s">
        <v>61</v>
      </c>
      <c r="E31" s="130">
        <f t="shared" si="3"/>
        <v>6</v>
      </c>
      <c r="F31" s="131">
        <v>2</v>
      </c>
      <c r="G31" s="144">
        <v>4</v>
      </c>
      <c r="H31" s="139">
        <v>0</v>
      </c>
      <c r="I31" s="97"/>
      <c r="J31" s="98"/>
      <c r="K31" s="100">
        <v>0.06</v>
      </c>
      <c r="L31" s="100">
        <v>0.25</v>
      </c>
      <c r="M31" s="100">
        <v>0.5</v>
      </c>
      <c r="N31" s="103">
        <v>1.75</v>
      </c>
      <c r="O31" s="104">
        <f t="shared" si="4"/>
        <v>2.56</v>
      </c>
      <c r="P31" s="86"/>
      <c r="Q31" s="87"/>
      <c r="R31" s="91" t="s">
        <v>110</v>
      </c>
      <c r="S31" s="136"/>
    </row>
    <row r="32" spans="1:19" ht="22.5" customHeight="1" outlineLevel="1" thickTop="1" thickBot="1" x14ac:dyDescent="0.3">
      <c r="A32" s="89">
        <v>57701</v>
      </c>
      <c r="B32" s="90" t="s">
        <v>26</v>
      </c>
      <c r="C32" s="91" t="s">
        <v>159</v>
      </c>
      <c r="D32" s="92" t="s">
        <v>62</v>
      </c>
      <c r="E32" s="130">
        <f t="shared" si="3"/>
        <v>6</v>
      </c>
      <c r="F32" s="145">
        <v>5</v>
      </c>
      <c r="G32" s="143">
        <v>1</v>
      </c>
      <c r="H32" s="133">
        <v>2</v>
      </c>
      <c r="I32" s="97"/>
      <c r="J32" s="114">
        <v>0.5</v>
      </c>
      <c r="K32" s="100">
        <v>0.06</v>
      </c>
      <c r="L32" s="99">
        <v>0.4</v>
      </c>
      <c r="M32" s="100">
        <v>0.8</v>
      </c>
      <c r="N32" s="101">
        <v>0.45</v>
      </c>
      <c r="O32" s="102">
        <f t="shared" si="4"/>
        <v>2.2100000000000004</v>
      </c>
      <c r="P32" s="86"/>
      <c r="Q32" s="87"/>
      <c r="R32" s="91" t="s">
        <v>110</v>
      </c>
      <c r="S32" s="136"/>
    </row>
    <row r="33" spans="1:19" ht="22.5" customHeight="1" outlineLevel="1" thickTop="1" thickBot="1" x14ac:dyDescent="0.3">
      <c r="A33" s="89">
        <v>57704</v>
      </c>
      <c r="B33" s="90" t="s">
        <v>26</v>
      </c>
      <c r="C33" s="91" t="s">
        <v>98</v>
      </c>
      <c r="D33" s="92" t="s">
        <v>63</v>
      </c>
      <c r="E33" s="130">
        <f t="shared" si="3"/>
        <v>4</v>
      </c>
      <c r="F33" s="131">
        <v>3</v>
      </c>
      <c r="G33" s="132">
        <v>1</v>
      </c>
      <c r="H33" s="133">
        <v>3</v>
      </c>
      <c r="I33" s="97"/>
      <c r="J33" s="98">
        <v>0.7</v>
      </c>
      <c r="K33" s="100">
        <v>0.23</v>
      </c>
      <c r="L33" s="100"/>
      <c r="M33" s="100">
        <v>0.6</v>
      </c>
      <c r="N33" s="103">
        <v>0.05</v>
      </c>
      <c r="O33" s="104">
        <f t="shared" si="4"/>
        <v>1.5799999999999998</v>
      </c>
      <c r="P33" s="86"/>
      <c r="Q33" s="87"/>
      <c r="R33" s="91"/>
      <c r="S33" s="136"/>
    </row>
    <row r="34" spans="1:19" ht="22.5" customHeight="1" outlineLevel="1" thickTop="1" thickBot="1" x14ac:dyDescent="0.3">
      <c r="A34" s="89">
        <v>57675</v>
      </c>
      <c r="B34" s="90" t="s">
        <v>33</v>
      </c>
      <c r="C34" s="91" t="s">
        <v>117</v>
      </c>
      <c r="D34" s="92" t="s">
        <v>64</v>
      </c>
      <c r="E34" s="141">
        <f t="shared" si="3"/>
        <v>1</v>
      </c>
      <c r="F34" s="131">
        <v>1</v>
      </c>
      <c r="G34" s="143">
        <v>0</v>
      </c>
      <c r="H34" s="135">
        <v>1</v>
      </c>
      <c r="I34" s="97"/>
      <c r="J34" s="98"/>
      <c r="K34" s="100"/>
      <c r="L34" s="99">
        <v>0.3</v>
      </c>
      <c r="M34" s="99">
        <v>0.1</v>
      </c>
      <c r="N34" s="101">
        <v>0.1</v>
      </c>
      <c r="O34" s="102">
        <f t="shared" si="4"/>
        <v>0.5</v>
      </c>
      <c r="P34" s="86"/>
      <c r="Q34" s="87"/>
      <c r="R34" s="91" t="s">
        <v>110</v>
      </c>
      <c r="S34" s="136"/>
    </row>
    <row r="35" spans="1:19" ht="31.5" customHeight="1" outlineLevel="1" thickTop="1" thickBot="1" x14ac:dyDescent="0.3">
      <c r="A35" s="89">
        <v>57676</v>
      </c>
      <c r="B35" s="146"/>
      <c r="C35" s="91" t="s">
        <v>118</v>
      </c>
      <c r="D35" s="92" t="s">
        <v>65</v>
      </c>
      <c r="E35" s="130">
        <f t="shared" si="3"/>
        <v>1</v>
      </c>
      <c r="F35" s="131">
        <v>1</v>
      </c>
      <c r="G35" s="132">
        <v>0</v>
      </c>
      <c r="H35" s="133">
        <v>0</v>
      </c>
      <c r="I35" s="97"/>
      <c r="J35" s="98"/>
      <c r="K35" s="100"/>
      <c r="L35" s="100"/>
      <c r="M35" s="100">
        <v>0.15</v>
      </c>
      <c r="N35" s="103">
        <v>0.15</v>
      </c>
      <c r="O35" s="104">
        <f t="shared" si="4"/>
        <v>0.3</v>
      </c>
      <c r="P35" s="86"/>
      <c r="Q35" s="87"/>
      <c r="R35" s="91"/>
      <c r="S35" s="136"/>
    </row>
    <row r="36" spans="1:19" ht="22.5" customHeight="1" outlineLevel="1" thickTop="1" thickBot="1" x14ac:dyDescent="0.3">
      <c r="A36" s="89">
        <v>57698</v>
      </c>
      <c r="B36" s="90" t="s">
        <v>31</v>
      </c>
      <c r="C36" s="91" t="s">
        <v>99</v>
      </c>
      <c r="D36" s="92" t="s">
        <v>66</v>
      </c>
      <c r="E36" s="130">
        <f t="shared" si="3"/>
        <v>1</v>
      </c>
      <c r="F36" s="131">
        <v>1</v>
      </c>
      <c r="G36" s="132">
        <v>0</v>
      </c>
      <c r="H36" s="133">
        <v>0</v>
      </c>
      <c r="I36" s="97"/>
      <c r="J36" s="98"/>
      <c r="K36" s="100">
        <v>0.02</v>
      </c>
      <c r="L36" s="100"/>
      <c r="M36" s="100"/>
      <c r="N36" s="103">
        <v>0.1</v>
      </c>
      <c r="O36" s="104">
        <f t="shared" si="4"/>
        <v>0.12000000000000001</v>
      </c>
      <c r="P36" s="86"/>
      <c r="Q36" s="87"/>
      <c r="R36" s="91" t="s">
        <v>110</v>
      </c>
      <c r="S36" s="136"/>
    </row>
    <row r="37" spans="1:19" ht="22.5" customHeight="1" outlineLevel="1" thickTop="1" thickBot="1" x14ac:dyDescent="0.3">
      <c r="A37" s="89">
        <v>57681</v>
      </c>
      <c r="B37" s="90" t="s">
        <v>115</v>
      </c>
      <c r="C37" s="91" t="s">
        <v>100</v>
      </c>
      <c r="D37" s="92" t="s">
        <v>67</v>
      </c>
      <c r="E37" s="141">
        <f t="shared" si="3"/>
        <v>1</v>
      </c>
      <c r="F37" s="131">
        <v>1</v>
      </c>
      <c r="G37" s="143">
        <v>0</v>
      </c>
      <c r="H37" s="133">
        <v>3</v>
      </c>
      <c r="I37" s="97"/>
      <c r="J37" s="98"/>
      <c r="K37" s="100">
        <v>0.12</v>
      </c>
      <c r="L37" s="100"/>
      <c r="M37" s="100"/>
      <c r="N37" s="101">
        <v>0</v>
      </c>
      <c r="O37" s="102">
        <f t="shared" si="4"/>
        <v>0.12</v>
      </c>
      <c r="P37" s="86"/>
      <c r="Q37" s="87"/>
      <c r="R37" s="91"/>
      <c r="S37" s="136"/>
    </row>
    <row r="38" spans="1:19" ht="22.5" customHeight="1" outlineLevel="1" thickTop="1" thickBot="1" x14ac:dyDescent="0.3">
      <c r="A38" s="89">
        <v>57682</v>
      </c>
      <c r="B38" s="90" t="s">
        <v>29</v>
      </c>
      <c r="C38" s="91" t="s">
        <v>101</v>
      </c>
      <c r="D38" s="92" t="s">
        <v>68</v>
      </c>
      <c r="E38" s="130">
        <f t="shared" si="3"/>
        <v>3</v>
      </c>
      <c r="F38" s="131">
        <v>1</v>
      </c>
      <c r="G38" s="132">
        <v>2</v>
      </c>
      <c r="H38" s="135">
        <v>1</v>
      </c>
      <c r="I38" s="97"/>
      <c r="J38" s="98"/>
      <c r="K38" s="100">
        <v>0.03</v>
      </c>
      <c r="L38" s="100"/>
      <c r="M38" s="99">
        <v>0.4</v>
      </c>
      <c r="N38" s="103">
        <v>0.6</v>
      </c>
      <c r="O38" s="102">
        <f t="shared" si="4"/>
        <v>1.03</v>
      </c>
      <c r="P38" s="86"/>
      <c r="Q38" s="87"/>
      <c r="R38" s="91" t="s">
        <v>110</v>
      </c>
      <c r="S38" s="136"/>
    </row>
    <row r="39" spans="1:19" ht="30.75" customHeight="1" outlineLevel="1" thickTop="1" thickBot="1" x14ac:dyDescent="0.3">
      <c r="A39" s="89">
        <v>57692</v>
      </c>
      <c r="B39" s="90" t="s">
        <v>25</v>
      </c>
      <c r="C39" s="91" t="s">
        <v>107</v>
      </c>
      <c r="D39" s="92" t="s">
        <v>69</v>
      </c>
      <c r="E39" s="130">
        <f t="shared" si="3"/>
        <v>2</v>
      </c>
      <c r="F39" s="131">
        <v>1</v>
      </c>
      <c r="G39" s="132">
        <v>1</v>
      </c>
      <c r="H39" s="135">
        <v>1</v>
      </c>
      <c r="I39" s="97"/>
      <c r="J39" s="98">
        <v>0.1</v>
      </c>
      <c r="K39" s="100">
        <v>0.03</v>
      </c>
      <c r="L39" s="100"/>
      <c r="M39" s="100"/>
      <c r="N39" s="103">
        <v>0.25</v>
      </c>
      <c r="O39" s="104">
        <f t="shared" si="4"/>
        <v>0.38</v>
      </c>
      <c r="P39" s="86"/>
      <c r="Q39" s="87"/>
      <c r="R39" s="91"/>
      <c r="S39" s="136"/>
    </row>
    <row r="40" spans="1:19" ht="21.75" customHeight="1" thickTop="1" thickBot="1" x14ac:dyDescent="0.3">
      <c r="B40" s="147"/>
      <c r="C40" s="147" t="s">
        <v>70</v>
      </c>
      <c r="D40" s="148"/>
      <c r="E40" s="149">
        <f>SUM(E19:E39)</f>
        <v>58</v>
      </c>
      <c r="F40" s="150">
        <f>SUM(F19:F39)</f>
        <v>35</v>
      </c>
      <c r="G40" s="151">
        <f>SUM(G19:G39)</f>
        <v>23</v>
      </c>
      <c r="H40" s="152">
        <f>SUM(H19:H39)</f>
        <v>52</v>
      </c>
      <c r="I40" s="153"/>
      <c r="J40" s="154">
        <f t="shared" ref="J40:O40" si="5">SUM(J19:J39)</f>
        <v>3.7500000000000004</v>
      </c>
      <c r="K40" s="155">
        <f t="shared" si="5"/>
        <v>3.774999999999999</v>
      </c>
      <c r="L40" s="155">
        <f t="shared" si="5"/>
        <v>6.8500000000000005</v>
      </c>
      <c r="M40" s="155">
        <f t="shared" si="5"/>
        <v>4.7</v>
      </c>
      <c r="N40" s="156">
        <f t="shared" si="5"/>
        <v>7.95</v>
      </c>
      <c r="O40" s="157">
        <f t="shared" si="5"/>
        <v>27.024999999999999</v>
      </c>
      <c r="P40" s="86"/>
      <c r="Q40" s="87"/>
      <c r="R40" s="158">
        <f>COUNTA(R19:R39)</f>
        <v>9</v>
      </c>
    </row>
    <row r="41" spans="1:19" ht="21.75" customHeight="1" thickTop="1" thickBot="1" x14ac:dyDescent="0.3">
      <c r="B41" s="159"/>
      <c r="C41" s="159" t="s">
        <v>71</v>
      </c>
      <c r="D41" s="160"/>
      <c r="E41" s="161">
        <f>E40+E18</f>
        <v>127</v>
      </c>
      <c r="F41" s="162">
        <f>F40+F18</f>
        <v>70</v>
      </c>
      <c r="G41" s="163">
        <f>G40+G18</f>
        <v>57</v>
      </c>
      <c r="H41" s="164">
        <f>H40+H18</f>
        <v>80</v>
      </c>
      <c r="I41" s="153"/>
      <c r="J41" s="165">
        <f t="shared" ref="J41:O41" si="6">J40+J18</f>
        <v>8.43</v>
      </c>
      <c r="K41" s="166">
        <f t="shared" si="6"/>
        <v>10.244999999999999</v>
      </c>
      <c r="L41" s="166">
        <f t="shared" si="6"/>
        <v>10.914999999999999</v>
      </c>
      <c r="M41" s="166">
        <f t="shared" si="6"/>
        <v>9.2750000000000004</v>
      </c>
      <c r="N41" s="167">
        <f t="shared" si="6"/>
        <v>16.094999999999999</v>
      </c>
      <c r="O41" s="168">
        <f t="shared" si="6"/>
        <v>54.959999999999994</v>
      </c>
      <c r="P41" s="86"/>
      <c r="Q41" s="87"/>
      <c r="R41" s="169">
        <f>R40+R18</f>
        <v>20</v>
      </c>
    </row>
    <row r="42" spans="1:19" ht="15.75" customHeight="1" thickTop="1" thickBot="1" x14ac:dyDescent="0.4">
      <c r="B42" s="516" t="s">
        <v>124</v>
      </c>
      <c r="C42" s="516"/>
      <c r="D42" s="170"/>
      <c r="E42" s="171"/>
      <c r="F42" s="171"/>
      <c r="G42" s="171"/>
      <c r="H42" s="172"/>
      <c r="I42" s="173"/>
      <c r="J42" s="174"/>
      <c r="K42" s="174"/>
      <c r="L42" s="174"/>
      <c r="M42" s="174"/>
      <c r="N42" s="174"/>
      <c r="O42" s="174"/>
      <c r="P42" s="175"/>
      <c r="Q42" s="176"/>
      <c r="R42" s="177"/>
    </row>
    <row r="44" spans="1:19" x14ac:dyDescent="0.3">
      <c r="F44" s="179"/>
    </row>
    <row r="45" spans="1:19" ht="43.5" customHeight="1" x14ac:dyDescent="0.25">
      <c r="E45" s="180"/>
      <c r="F45" s="67"/>
      <c r="G45" s="67"/>
      <c r="H45" s="181"/>
      <c r="I45" s="67"/>
      <c r="J45" s="181"/>
    </row>
    <row r="46" spans="1:19" ht="12.5" x14ac:dyDescent="0.25">
      <c r="E46" s="67"/>
      <c r="F46" s="67"/>
      <c r="G46" s="67"/>
      <c r="H46" s="67"/>
      <c r="I46" s="67"/>
      <c r="J46" s="181"/>
    </row>
    <row r="47" spans="1:19" ht="39" customHeight="1" x14ac:dyDescent="0.25">
      <c r="E47" s="67"/>
      <c r="F47" s="67"/>
      <c r="G47" s="67"/>
      <c r="H47" s="67"/>
      <c r="I47" s="67"/>
    </row>
    <row r="48" spans="1:19" ht="26.25" customHeight="1" x14ac:dyDescent="0.25">
      <c r="E48" s="67"/>
      <c r="F48" s="67"/>
      <c r="G48" s="67"/>
      <c r="H48" s="67"/>
      <c r="I48" s="67"/>
      <c r="J48" s="182"/>
    </row>
    <row r="49" spans="5:9" ht="12.5" x14ac:dyDescent="0.25">
      <c r="E49" s="67"/>
      <c r="F49" s="67"/>
      <c r="G49" s="67"/>
      <c r="H49" s="67"/>
      <c r="I49" s="67"/>
    </row>
    <row r="50" spans="5:9" ht="16.5" customHeight="1" x14ac:dyDescent="0.25">
      <c r="E50" s="67"/>
      <c r="F50" s="67"/>
      <c r="G50" s="67"/>
      <c r="H50" s="67"/>
      <c r="I50" s="67"/>
    </row>
    <row r="51" spans="5:9" ht="15.75" customHeight="1" x14ac:dyDescent="0.3"/>
    <row r="52" spans="5:9" ht="15.75" customHeight="1" x14ac:dyDescent="0.3"/>
  </sheetData>
  <mergeCells count="3">
    <mergeCell ref="E1:H1"/>
    <mergeCell ref="J1:O1"/>
    <mergeCell ref="B42:C42"/>
  </mergeCells>
  <phoneticPr fontId="42" type="noConversion"/>
  <printOptions horizontalCentered="1"/>
  <pageMargins left="0.67" right="0.14000000000000001" top="0.82" bottom="0.48" header="0.4" footer="0.32"/>
  <pageSetup scale="69" orientation="portrait" r:id="rId1"/>
  <headerFooter alignWithMargins="0">
    <oddHeader>&amp;C&amp;"Arial,Bold"&amp;18&amp;F
 &amp;A</oddHeader>
    <oddFooter>&amp;CPage &amp;P of 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"/>
  <sheetViews>
    <sheetView zoomScale="125" zoomScaleNormal="100" workbookViewId="0">
      <selection activeCell="O10" sqref="O10"/>
    </sheetView>
  </sheetViews>
  <sheetFormatPr defaultRowHeight="12.5" x14ac:dyDescent="0.25"/>
  <cols>
    <col min="1" max="1" width="22.81640625" customWidth="1"/>
    <col min="4" max="4" width="10.81640625" customWidth="1"/>
    <col min="7" max="7" width="22.81640625" customWidth="1"/>
    <col min="10" max="10" width="0" hidden="1" customWidth="1"/>
    <col min="11" max="11" width="10.453125" customWidth="1"/>
  </cols>
  <sheetData>
    <row r="1" spans="1:12" ht="27" customHeight="1" thickBot="1" x14ac:dyDescent="0.3">
      <c r="A1" s="517" t="s">
        <v>18</v>
      </c>
      <c r="B1" s="519" t="s">
        <v>6</v>
      </c>
      <c r="C1" s="520"/>
      <c r="D1" s="16" t="s">
        <v>7</v>
      </c>
      <c r="E1" s="18"/>
      <c r="G1" s="521" t="s">
        <v>19</v>
      </c>
      <c r="H1" s="519" t="s">
        <v>6</v>
      </c>
      <c r="I1" s="520"/>
      <c r="J1" s="4"/>
      <c r="K1" s="16" t="s">
        <v>7</v>
      </c>
      <c r="L1" s="18"/>
    </row>
    <row r="2" spans="1:12" ht="23.5" thickBot="1" x14ac:dyDescent="0.3">
      <c r="A2" s="518"/>
      <c r="B2" s="14" t="s">
        <v>10</v>
      </c>
      <c r="C2" s="15" t="s">
        <v>11</v>
      </c>
      <c r="D2" s="17" t="s">
        <v>8</v>
      </c>
      <c r="E2" s="19" t="s">
        <v>9</v>
      </c>
      <c r="G2" s="522"/>
      <c r="H2" s="14" t="s">
        <v>10</v>
      </c>
      <c r="I2" s="15" t="s">
        <v>11</v>
      </c>
      <c r="J2" s="5"/>
      <c r="K2" s="17" t="s">
        <v>8</v>
      </c>
      <c r="L2" s="19" t="s">
        <v>9</v>
      </c>
    </row>
    <row r="3" spans="1:12" ht="27.75" customHeight="1" thickBot="1" x14ac:dyDescent="0.3">
      <c r="A3" s="6" t="s">
        <v>12</v>
      </c>
      <c r="B3" s="7">
        <v>7.92</v>
      </c>
      <c r="C3" s="7">
        <v>2.75</v>
      </c>
      <c r="D3" s="7">
        <v>2.25</v>
      </c>
      <c r="E3" s="7">
        <v>5</v>
      </c>
      <c r="G3" s="6" t="s">
        <v>12</v>
      </c>
      <c r="H3" s="10">
        <v>7.92</v>
      </c>
      <c r="I3" s="10">
        <v>3.38</v>
      </c>
      <c r="J3" s="10">
        <f>H3+I3</f>
        <v>11.3</v>
      </c>
      <c r="K3" s="10">
        <v>3</v>
      </c>
      <c r="L3" s="10">
        <f>I3+K3</f>
        <v>6.38</v>
      </c>
    </row>
    <row r="4" spans="1:12" ht="27.75" customHeight="1" thickBot="1" x14ac:dyDescent="0.3">
      <c r="A4" s="6" t="s">
        <v>13</v>
      </c>
      <c r="B4" s="7">
        <v>12.6</v>
      </c>
      <c r="C4" s="7">
        <v>3.04</v>
      </c>
      <c r="D4" s="7">
        <v>2.11</v>
      </c>
      <c r="E4" s="7">
        <v>5.15</v>
      </c>
      <c r="G4" s="6" t="s">
        <v>13</v>
      </c>
      <c r="H4" s="10">
        <v>12.6</v>
      </c>
      <c r="I4" s="10">
        <v>4.2</v>
      </c>
      <c r="J4" s="10">
        <f>H4+I4</f>
        <v>16.8</v>
      </c>
      <c r="K4" s="10">
        <v>2.41</v>
      </c>
      <c r="L4" s="10">
        <f t="shared" ref="L4:L9" si="0">I4+K4</f>
        <v>6.61</v>
      </c>
    </row>
    <row r="5" spans="1:12" ht="27.75" customHeight="1" thickBot="1" x14ac:dyDescent="0.3">
      <c r="A5" s="6" t="s">
        <v>0</v>
      </c>
      <c r="B5" s="7">
        <v>15.3</v>
      </c>
      <c r="C5" s="7">
        <v>1.4</v>
      </c>
      <c r="D5" s="7">
        <v>6.65</v>
      </c>
      <c r="E5" s="7">
        <v>8.0500000000000007</v>
      </c>
      <c r="G5" s="6" t="s">
        <v>0</v>
      </c>
      <c r="H5" s="10">
        <v>15.3</v>
      </c>
      <c r="I5" s="10">
        <v>1.95</v>
      </c>
      <c r="J5" s="10">
        <f>H5+I5</f>
        <v>17.25</v>
      </c>
      <c r="K5" s="10">
        <v>6.05</v>
      </c>
      <c r="L5" s="10">
        <f t="shared" si="0"/>
        <v>8</v>
      </c>
    </row>
    <row r="6" spans="1:12" ht="27.75" customHeight="1" thickBot="1" x14ac:dyDescent="0.3">
      <c r="A6" s="6" t="s">
        <v>1</v>
      </c>
      <c r="B6" s="7">
        <v>0.3</v>
      </c>
      <c r="C6" s="7">
        <v>4.4000000000000004</v>
      </c>
      <c r="D6" s="7">
        <v>2.2999999999999998</v>
      </c>
      <c r="E6" s="7">
        <v>6.7</v>
      </c>
      <c r="G6" s="6" t="s">
        <v>1</v>
      </c>
      <c r="H6" s="10">
        <v>0.3</v>
      </c>
      <c r="I6" s="10">
        <v>3.9</v>
      </c>
      <c r="J6" s="10">
        <f>H6+I6</f>
        <v>4.2</v>
      </c>
      <c r="K6" s="10">
        <v>2.75</v>
      </c>
      <c r="L6" s="10">
        <f t="shared" si="0"/>
        <v>6.65</v>
      </c>
    </row>
    <row r="7" spans="1:12" ht="27.75" customHeight="1" thickBot="1" x14ac:dyDescent="0.3">
      <c r="A7" s="6" t="s">
        <v>14</v>
      </c>
      <c r="B7" s="7">
        <v>1.9</v>
      </c>
      <c r="C7" s="7">
        <v>4.75</v>
      </c>
      <c r="D7" s="7">
        <v>4.8</v>
      </c>
      <c r="E7" s="7">
        <v>9.5500000000000007</v>
      </c>
      <c r="G7" s="6" t="s">
        <v>14</v>
      </c>
      <c r="H7" s="10">
        <v>1.9</v>
      </c>
      <c r="I7" s="10">
        <v>6.05</v>
      </c>
      <c r="J7" s="10">
        <f>H7+I7</f>
        <v>7.9499999999999993</v>
      </c>
      <c r="K7" s="10">
        <v>5.25</v>
      </c>
      <c r="L7" s="10">
        <f t="shared" si="0"/>
        <v>11.3</v>
      </c>
    </row>
    <row r="8" spans="1:12" ht="27.75" customHeight="1" thickBot="1" x14ac:dyDescent="0.3">
      <c r="A8" s="6" t="s">
        <v>15</v>
      </c>
      <c r="B8" s="7"/>
      <c r="C8" s="7">
        <v>3</v>
      </c>
      <c r="D8" s="7">
        <v>2.5</v>
      </c>
      <c r="E8" s="7">
        <v>5.5</v>
      </c>
      <c r="G8" s="6" t="s">
        <v>15</v>
      </c>
      <c r="H8" s="10"/>
      <c r="I8" s="10">
        <v>0.47</v>
      </c>
      <c r="J8" s="10"/>
      <c r="K8" s="10">
        <v>0.54</v>
      </c>
      <c r="L8" s="10">
        <f t="shared" si="0"/>
        <v>1.01</v>
      </c>
    </row>
    <row r="9" spans="1:12" ht="13" thickBot="1" x14ac:dyDescent="0.3">
      <c r="A9" s="8" t="s">
        <v>16</v>
      </c>
      <c r="B9" s="9">
        <v>38.020000000000003</v>
      </c>
      <c r="C9" s="9">
        <v>19.34</v>
      </c>
      <c r="D9" s="9">
        <v>20.61</v>
      </c>
      <c r="E9" s="9">
        <v>39.950000000000003</v>
      </c>
      <c r="G9" s="8" t="s">
        <v>16</v>
      </c>
      <c r="H9" s="11">
        <f>SUM(H3:H8)</f>
        <v>38.019999999999996</v>
      </c>
      <c r="I9" s="11">
        <f>SUM(I3:I8)</f>
        <v>19.95</v>
      </c>
      <c r="J9" s="10">
        <f>H9+I9</f>
        <v>57.97</v>
      </c>
      <c r="K9" s="11">
        <f>SUM(K3:K8)</f>
        <v>20</v>
      </c>
      <c r="L9" s="11">
        <f t="shared" si="0"/>
        <v>39.950000000000003</v>
      </c>
    </row>
    <row r="10" spans="1:12" x14ac:dyDescent="0.25">
      <c r="H10" s="12"/>
      <c r="I10" s="13"/>
    </row>
  </sheetData>
  <mergeCells count="4">
    <mergeCell ref="A1:A2"/>
    <mergeCell ref="B1:C1"/>
    <mergeCell ref="G1:G2"/>
    <mergeCell ref="H1:I1"/>
  </mergeCells>
  <phoneticPr fontId="5" type="noConversion"/>
  <pageMargins left="0.75" right="0.75" top="1" bottom="1" header="0.5" footer="0.5"/>
  <pageSetup scale="93" orientation="landscape" horizontalDpi="1200" verticalDpi="1200" r:id="rId1"/>
  <headerFooter alignWithMargins="0">
    <oddHeader>&amp;C&amp;F 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Authors Contribution</vt:lpstr>
      <vt:lpstr>Institutional Chart</vt:lpstr>
      <vt:lpstr>Previous MoUs</vt:lpstr>
      <vt:lpstr>Head Count graphs</vt:lpstr>
      <vt:lpstr>Authors Contribution (v10)</vt:lpstr>
      <vt:lpstr>Distributed Funding Model</vt:lpstr>
      <vt:lpstr>'Authors Contribution'!Print_Area</vt:lpstr>
      <vt:lpstr>'Authors Contribution (v10)'!Print_Area</vt:lpstr>
      <vt:lpstr>'Institutional Chart'!Print_Area</vt:lpstr>
      <vt:lpstr>'Authors Contribution (v10)'!Print_Titles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</dc:creator>
  <cp:lastModifiedBy>Catherine Vakhnina</cp:lastModifiedBy>
  <cp:lastPrinted>2015-04-21T18:15:51Z</cp:lastPrinted>
  <dcterms:created xsi:type="dcterms:W3CDTF">2009-04-02T03:14:25Z</dcterms:created>
  <dcterms:modified xsi:type="dcterms:W3CDTF">2015-10-15T19:53:40Z</dcterms:modified>
</cp:coreProperties>
</file>