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vakhnina\Desktop\Rev 24.0 2018.04\"/>
    </mc:Choice>
  </mc:AlternateContent>
  <bookViews>
    <workbookView xWindow="-20" yWindow="-20" windowWidth="12090" windowHeight="9050"/>
  </bookViews>
  <sheets>
    <sheet name="Authors Contribution" sheetId="3" r:id="rId1"/>
    <sheet name="Institutional Chart" sheetId="4" r:id="rId2"/>
    <sheet name="Previous MoUs" sheetId="8" r:id="rId3"/>
    <sheet name="Head Count graphs" sheetId="9" r:id="rId4"/>
    <sheet name="Authors Contribution (v10)" sheetId="7" state="hidden" r:id="rId5"/>
    <sheet name="Distributed Funding Model" sheetId="2" state="hidden" r:id="rId6"/>
  </sheets>
  <definedNames>
    <definedName name="_xlnm._FilterDatabase" localSheetId="0" hidden="1">'Authors Contribution'!$C$2:$U$54</definedName>
    <definedName name="_xlnm._FilterDatabase" localSheetId="4" hidden="1">'Authors Contribution (v10)'!$B$2:$R$41</definedName>
    <definedName name="_xlnm._FilterDatabase" localSheetId="1" hidden="1">'Institutional Chart'!$A$2:$AW$77</definedName>
    <definedName name="BdgtOK">#REF!</definedName>
    <definedName name="CatOK">#REF!</definedName>
    <definedName name="InstiOK">#REF!</definedName>
    <definedName name="NameOK">#REF!</definedName>
    <definedName name="_xlnm.Print_Area" localSheetId="0">'Authors Contribution'!$A$1:$T$56</definedName>
    <definedName name="_xlnm.Print_Area" localSheetId="4">'Authors Contribution (v10)'!$A$1:$R$42</definedName>
    <definedName name="_xlnm.Print_Area" localSheetId="1">'Institutional Chart'!$I$3:$T$40</definedName>
    <definedName name="_xlnm.Print_Area">#N/A</definedName>
    <definedName name="_xlnm.Print_Titles" localSheetId="4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62913"/>
  <pivotCaches>
    <pivotCache cacheId="0" r:id="rId7"/>
  </pivotCaches>
</workbook>
</file>

<file path=xl/calcChain.xml><?xml version="1.0" encoding="utf-8"?>
<calcChain xmlns="http://schemas.openxmlformats.org/spreadsheetml/2006/main">
  <c r="AG52" i="4" l="1"/>
  <c r="B43" i="4"/>
  <c r="A43" i="4"/>
  <c r="I43" i="4" s="1"/>
  <c r="F43" i="4" l="1"/>
  <c r="D43" i="4"/>
  <c r="H43" i="4"/>
  <c r="E43" i="4"/>
  <c r="BU18" i="3"/>
  <c r="BP18" i="3"/>
  <c r="BC18" i="3"/>
  <c r="BB18" i="3"/>
  <c r="BA18" i="3"/>
  <c r="AZ18" i="3"/>
  <c r="AY18" i="3"/>
  <c r="AX18" i="3"/>
  <c r="AV18" i="3"/>
  <c r="AU18" i="3"/>
  <c r="AT18" i="3"/>
  <c r="AM18" i="3"/>
  <c r="AB18" i="3"/>
  <c r="S18" i="3"/>
  <c r="BD18" i="3" s="1"/>
  <c r="H18" i="3"/>
  <c r="AS18" i="3" s="1"/>
  <c r="G43" i="4" l="1"/>
  <c r="AF52" i="4"/>
  <c r="AL53" i="3" l="1"/>
  <c r="AK53" i="3"/>
  <c r="AJ53" i="3"/>
  <c r="AI53" i="3"/>
  <c r="AH53" i="3"/>
  <c r="AG53" i="3"/>
  <c r="AL28" i="3"/>
  <c r="AK28" i="3"/>
  <c r="AJ28" i="3"/>
  <c r="AI28" i="3"/>
  <c r="AH28" i="3"/>
  <c r="AG28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E28" i="3"/>
  <c r="AD28" i="3"/>
  <c r="AC28" i="3"/>
  <c r="AB27" i="3"/>
  <c r="AB26" i="3"/>
  <c r="AB25" i="3"/>
  <c r="AB24" i="3"/>
  <c r="AB23" i="3"/>
  <c r="AB22" i="3"/>
  <c r="AB21" i="3"/>
  <c r="AB20" i="3"/>
  <c r="AB19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AX1" i="3"/>
  <c r="AG1" i="3"/>
  <c r="AB28" i="3" l="1"/>
  <c r="B34" i="4"/>
  <c r="A34" i="4"/>
  <c r="I34" i="4"/>
  <c r="B33" i="4"/>
  <c r="A33" i="4"/>
  <c r="H33" i="4" s="1"/>
  <c r="F34" i="4" l="1"/>
  <c r="E33" i="4"/>
  <c r="D34" i="4"/>
  <c r="H34" i="4"/>
  <c r="I33" i="4"/>
  <c r="E34" i="4"/>
  <c r="F33" i="4"/>
  <c r="D33" i="4"/>
  <c r="A38" i="4"/>
  <c r="G34" i="4" l="1"/>
  <c r="G33" i="4"/>
  <c r="F38" i="4"/>
  <c r="I38" i="4"/>
  <c r="H38" i="4"/>
  <c r="E38" i="4"/>
  <c r="D38" i="4"/>
  <c r="B60" i="4"/>
  <c r="B41" i="4" l="1"/>
  <c r="A41" i="4"/>
  <c r="AE52" i="4"/>
  <c r="B42" i="4"/>
  <c r="A42" i="4"/>
  <c r="F42" i="4" l="1"/>
  <c r="I42" i="4"/>
  <c r="H42" i="4"/>
  <c r="F41" i="4"/>
  <c r="I41" i="4"/>
  <c r="H41" i="4"/>
  <c r="D42" i="4"/>
  <c r="E42" i="4"/>
  <c r="E41" i="4"/>
  <c r="D41" i="4"/>
  <c r="BU23" i="3" l="1"/>
  <c r="BP23" i="3"/>
  <c r="BC23" i="3"/>
  <c r="BB23" i="3"/>
  <c r="BA23" i="3"/>
  <c r="AZ23" i="3"/>
  <c r="AY23" i="3"/>
  <c r="AX23" i="3"/>
  <c r="AV23" i="3"/>
  <c r="AU23" i="3"/>
  <c r="AT23" i="3"/>
  <c r="AM23" i="3"/>
  <c r="S23" i="3"/>
  <c r="H23" i="3"/>
  <c r="BD23" i="3" l="1"/>
  <c r="AS23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C52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C29" i="3"/>
  <c r="BC4" i="3"/>
  <c r="BC5" i="3"/>
  <c r="BC6" i="3"/>
  <c r="BC7" i="3"/>
  <c r="BC8" i="3"/>
  <c r="BC9" i="3"/>
  <c r="BC10" i="3"/>
  <c r="BC11" i="3"/>
  <c r="BC12" i="3"/>
  <c r="BC13" i="3"/>
  <c r="BC14" i="3"/>
  <c r="BC15" i="3"/>
  <c r="BC16" i="3"/>
  <c r="BC17" i="3"/>
  <c r="BC19" i="3"/>
  <c r="BC20" i="3"/>
  <c r="BC21" i="3"/>
  <c r="BC22" i="3"/>
  <c r="BC24" i="3"/>
  <c r="BC25" i="3"/>
  <c r="BC26" i="3"/>
  <c r="BC27" i="3"/>
  <c r="BC3" i="3"/>
  <c r="AM52" i="3"/>
  <c r="AM51" i="3"/>
  <c r="AM50" i="3"/>
  <c r="AM49" i="3"/>
  <c r="AM48" i="3"/>
  <c r="AM47" i="3"/>
  <c r="AM46" i="3"/>
  <c r="AM45" i="3"/>
  <c r="AM44" i="3"/>
  <c r="AM43" i="3"/>
  <c r="AM42" i="3"/>
  <c r="AM41" i="3"/>
  <c r="AM40" i="3"/>
  <c r="AM39" i="3"/>
  <c r="AM38" i="3"/>
  <c r="AM37" i="3"/>
  <c r="AM36" i="3"/>
  <c r="AM35" i="3"/>
  <c r="AM34" i="3"/>
  <c r="AM33" i="3"/>
  <c r="AM32" i="3"/>
  <c r="AM31" i="3"/>
  <c r="AM30" i="3"/>
  <c r="AM29" i="3"/>
  <c r="AM27" i="3"/>
  <c r="AM26" i="3"/>
  <c r="AM25" i="3"/>
  <c r="AM24" i="3"/>
  <c r="AM22" i="3"/>
  <c r="AM21" i="3"/>
  <c r="AM20" i="3"/>
  <c r="AM19" i="3"/>
  <c r="AM17" i="3"/>
  <c r="AM16" i="3"/>
  <c r="AM15" i="3"/>
  <c r="AM14" i="3"/>
  <c r="AM13" i="3"/>
  <c r="AM12" i="3"/>
  <c r="AM11" i="3"/>
  <c r="AM10" i="3"/>
  <c r="AM9" i="3"/>
  <c r="AM8" i="3"/>
  <c r="AM7" i="3"/>
  <c r="AM6" i="3"/>
  <c r="AM5" i="3"/>
  <c r="AM4" i="3"/>
  <c r="AM3" i="3"/>
  <c r="H17" i="3" l="1"/>
  <c r="G42" i="4" s="1"/>
  <c r="BU17" i="3"/>
  <c r="BP17" i="3"/>
  <c r="S17" i="3"/>
  <c r="AD52" i="4" l="1"/>
  <c r="B36" i="4" l="1"/>
  <c r="A36" i="4"/>
  <c r="B37" i="4"/>
  <c r="A37" i="4"/>
  <c r="K25" i="4"/>
  <c r="F37" i="4" l="1"/>
  <c r="I37" i="4"/>
  <c r="H37" i="4"/>
  <c r="I36" i="4"/>
  <c r="H36" i="4"/>
  <c r="F36" i="4"/>
  <c r="D37" i="4"/>
  <c r="E37" i="4"/>
  <c r="D36" i="4"/>
  <c r="E36" i="4"/>
  <c r="B27" i="4" l="1"/>
  <c r="A27" i="4"/>
  <c r="BU51" i="3"/>
  <c r="BA51" i="3"/>
  <c r="AZ51" i="3"/>
  <c r="AY51" i="3"/>
  <c r="AX51" i="3"/>
  <c r="AV51" i="3"/>
  <c r="AU51" i="3"/>
  <c r="AT51" i="3"/>
  <c r="S51" i="3"/>
  <c r="H51" i="3"/>
  <c r="I27" i="4" l="1"/>
  <c r="H27" i="4"/>
  <c r="F27" i="4"/>
  <c r="E27" i="4"/>
  <c r="D27" i="4"/>
  <c r="AS51" i="3"/>
  <c r="BD51" i="3"/>
  <c r="H50" i="3"/>
  <c r="H13" i="3" l="1"/>
  <c r="AV33" i="3" l="1"/>
  <c r="AU33" i="3"/>
  <c r="AT33" i="3"/>
  <c r="BA33" i="3"/>
  <c r="AZ33" i="3"/>
  <c r="AY33" i="3"/>
  <c r="AX33" i="3"/>
  <c r="BU33" i="3"/>
  <c r="BP33" i="3"/>
  <c r="S33" i="3"/>
  <c r="H33" i="3"/>
  <c r="AS33" i="3" l="1"/>
  <c r="BD33" i="3"/>
  <c r="G27" i="4" l="1"/>
  <c r="AL54" i="3"/>
  <c r="S30" i="3"/>
  <c r="S31" i="3"/>
  <c r="S32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2" i="3"/>
  <c r="S29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20" i="3"/>
  <c r="S21" i="3"/>
  <c r="S22" i="3"/>
  <c r="S24" i="3"/>
  <c r="S25" i="3"/>
  <c r="S26" i="3"/>
  <c r="S27" i="3"/>
  <c r="S3" i="3"/>
  <c r="R53" i="3"/>
  <c r="BC53" i="3" s="1"/>
  <c r="R28" i="3"/>
  <c r="BC28" i="3" s="1"/>
  <c r="AE53" i="3"/>
  <c r="AD53" i="3"/>
  <c r="AC53" i="3"/>
  <c r="AF28" i="3"/>
  <c r="R54" i="3" l="1"/>
  <c r="BC54" i="3" s="1"/>
  <c r="AE54" i="3"/>
  <c r="AJ54" i="3"/>
  <c r="AD54" i="3"/>
  <c r="AH54" i="3"/>
  <c r="AM53" i="3"/>
  <c r="AG54" i="3"/>
  <c r="AK54" i="3"/>
  <c r="AM28" i="3"/>
  <c r="AI54" i="3"/>
  <c r="AC54" i="3"/>
  <c r="AC52" i="4"/>
  <c r="A29" i="4"/>
  <c r="B29" i="4"/>
  <c r="A4" i="4"/>
  <c r="A5" i="4"/>
  <c r="A6" i="4"/>
  <c r="A7" i="4"/>
  <c r="A8" i="4"/>
  <c r="A23" i="4"/>
  <c r="B23" i="4"/>
  <c r="BU9" i="3"/>
  <c r="BP9" i="3"/>
  <c r="BB9" i="3"/>
  <c r="BA9" i="3"/>
  <c r="AZ9" i="3"/>
  <c r="AY9" i="3"/>
  <c r="AX9" i="3"/>
  <c r="AV9" i="3"/>
  <c r="AU9" i="3"/>
  <c r="AT9" i="3"/>
  <c r="BD9" i="3"/>
  <c r="H9" i="3"/>
  <c r="BU22" i="3"/>
  <c r="BP22" i="3"/>
  <c r="BB22" i="3"/>
  <c r="BA22" i="3"/>
  <c r="AZ22" i="3"/>
  <c r="AY22" i="3"/>
  <c r="AX22" i="3"/>
  <c r="AV22" i="3"/>
  <c r="AU22" i="3"/>
  <c r="AT22" i="3"/>
  <c r="BD22" i="3"/>
  <c r="H22" i="3"/>
  <c r="AB52" i="4"/>
  <c r="A24" i="4"/>
  <c r="B24" i="4"/>
  <c r="BU10" i="3"/>
  <c r="BP10" i="3"/>
  <c r="BD10" i="3"/>
  <c r="BB10" i="3"/>
  <c r="BA10" i="3"/>
  <c r="AZ10" i="3"/>
  <c r="AY10" i="3"/>
  <c r="AX10" i="3"/>
  <c r="AV10" i="3"/>
  <c r="AU10" i="3"/>
  <c r="AT10" i="3"/>
  <c r="H10" i="3"/>
  <c r="H52" i="3"/>
  <c r="B64" i="4"/>
  <c r="A11" i="4"/>
  <c r="A12" i="4"/>
  <c r="A3" i="4"/>
  <c r="A9" i="4"/>
  <c r="A10" i="4"/>
  <c r="A13" i="4"/>
  <c r="A14" i="4"/>
  <c r="A15" i="4"/>
  <c r="A16" i="4"/>
  <c r="A17" i="4"/>
  <c r="A18" i="4"/>
  <c r="A19" i="4"/>
  <c r="A26" i="4"/>
  <c r="A20" i="4"/>
  <c r="A21" i="4"/>
  <c r="A22" i="4"/>
  <c r="A25" i="4"/>
  <c r="A28" i="4"/>
  <c r="A30" i="4"/>
  <c r="A31" i="4"/>
  <c r="A32" i="4"/>
  <c r="A35" i="4"/>
  <c r="A39" i="4"/>
  <c r="A40" i="4"/>
  <c r="A44" i="4"/>
  <c r="A45" i="4"/>
  <c r="A46" i="4"/>
  <c r="A47" i="4"/>
  <c r="A48" i="4"/>
  <c r="A49" i="4"/>
  <c r="A50" i="4"/>
  <c r="A51" i="4"/>
  <c r="AA52" i="4"/>
  <c r="B51" i="4"/>
  <c r="B50" i="4"/>
  <c r="B35" i="4"/>
  <c r="I53" i="3"/>
  <c r="Q27" i="4" s="1"/>
  <c r="J53" i="3"/>
  <c r="R27" i="4" s="1"/>
  <c r="K53" i="3"/>
  <c r="S27" i="4" s="1"/>
  <c r="H38" i="3"/>
  <c r="H40" i="3"/>
  <c r="H43" i="3"/>
  <c r="H39" i="3"/>
  <c r="H47" i="3"/>
  <c r="H37" i="3"/>
  <c r="B49" i="4"/>
  <c r="B48" i="4"/>
  <c r="B47" i="4"/>
  <c r="B46" i="4"/>
  <c r="B45" i="4"/>
  <c r="B44" i="4"/>
  <c r="B40" i="4"/>
  <c r="B39" i="4"/>
  <c r="B38" i="4"/>
  <c r="B32" i="4"/>
  <c r="B31" i="4"/>
  <c r="B30" i="4"/>
  <c r="B28" i="4"/>
  <c r="B25" i="4"/>
  <c r="B22" i="4"/>
  <c r="B21" i="4"/>
  <c r="B20" i="4"/>
  <c r="B26" i="4"/>
  <c r="B19" i="4"/>
  <c r="B18" i="4"/>
  <c r="B15" i="4"/>
  <c r="B14" i="4"/>
  <c r="B16" i="4"/>
  <c r="B13" i="4"/>
  <c r="B12" i="4"/>
  <c r="B11" i="4"/>
  <c r="B10" i="4"/>
  <c r="B9" i="4"/>
  <c r="B8" i="4"/>
  <c r="B7" i="4"/>
  <c r="B6" i="4"/>
  <c r="B5" i="4"/>
  <c r="B4" i="4"/>
  <c r="B3" i="4"/>
  <c r="U28" i="3"/>
  <c r="V28" i="3"/>
  <c r="W28" i="3"/>
  <c r="BU8" i="3"/>
  <c r="BP8" i="3"/>
  <c r="BD8" i="3"/>
  <c r="BB8" i="3"/>
  <c r="BA8" i="3"/>
  <c r="AZ8" i="3"/>
  <c r="AY8" i="3"/>
  <c r="AX8" i="3"/>
  <c r="AV8" i="3"/>
  <c r="AU8" i="3"/>
  <c r="AT8" i="3"/>
  <c r="H8" i="3"/>
  <c r="BU5" i="3"/>
  <c r="BP5" i="3"/>
  <c r="BD5" i="3"/>
  <c r="BB5" i="3"/>
  <c r="BA5" i="3"/>
  <c r="AZ5" i="3"/>
  <c r="AY5" i="3"/>
  <c r="AX5" i="3"/>
  <c r="AV5" i="3"/>
  <c r="AU5" i="3"/>
  <c r="AT5" i="3"/>
  <c r="H5" i="3"/>
  <c r="BD36" i="3"/>
  <c r="BD46" i="3"/>
  <c r="BD21" i="3"/>
  <c r="H44" i="3"/>
  <c r="AS44" i="3" s="1"/>
  <c r="H29" i="3"/>
  <c r="H30" i="3"/>
  <c r="H31" i="3"/>
  <c r="H32" i="3"/>
  <c r="H34" i="3"/>
  <c r="H35" i="3"/>
  <c r="H36" i="3"/>
  <c r="H41" i="3"/>
  <c r="H42" i="3"/>
  <c r="H45" i="3"/>
  <c r="H46" i="3"/>
  <c r="H48" i="3"/>
  <c r="H49" i="3"/>
  <c r="BD3" i="3"/>
  <c r="BD4" i="3"/>
  <c r="BD6" i="3"/>
  <c r="BD7" i="3"/>
  <c r="BD12" i="3"/>
  <c r="BD13" i="3"/>
  <c r="BD14" i="3"/>
  <c r="BD15" i="3"/>
  <c r="BD16" i="3"/>
  <c r="BD19" i="3"/>
  <c r="BD20" i="3"/>
  <c r="BD24" i="3"/>
  <c r="BD25" i="3"/>
  <c r="BD26" i="3"/>
  <c r="BD27" i="3"/>
  <c r="Q28" i="3"/>
  <c r="BB28" i="3" s="1"/>
  <c r="P28" i="3"/>
  <c r="BA28" i="3" s="1"/>
  <c r="O28" i="3"/>
  <c r="AZ28" i="3" s="1"/>
  <c r="N28" i="3"/>
  <c r="AY28" i="3" s="1"/>
  <c r="M28" i="3"/>
  <c r="AX28" i="3" s="1"/>
  <c r="L28" i="3"/>
  <c r="K28" i="3"/>
  <c r="S26" i="4" s="1"/>
  <c r="J28" i="3"/>
  <c r="I28" i="3"/>
  <c r="Q26" i="4" s="1"/>
  <c r="H3" i="3"/>
  <c r="H4" i="3"/>
  <c r="H6" i="3"/>
  <c r="H7" i="3"/>
  <c r="H11" i="3"/>
  <c r="H12" i="3"/>
  <c r="H14" i="3"/>
  <c r="H15" i="3"/>
  <c r="H16" i="3"/>
  <c r="H19" i="3"/>
  <c r="H20" i="3"/>
  <c r="H21" i="3"/>
  <c r="H24" i="3"/>
  <c r="G41" i="4" s="1"/>
  <c r="H25" i="3"/>
  <c r="H26" i="3"/>
  <c r="H27" i="3"/>
  <c r="BU14" i="3"/>
  <c r="BB14" i="3"/>
  <c r="BA14" i="3"/>
  <c r="AZ14" i="3"/>
  <c r="AY14" i="3"/>
  <c r="AX14" i="3"/>
  <c r="AV14" i="3"/>
  <c r="AU14" i="3"/>
  <c r="AT14" i="3"/>
  <c r="BU27" i="3"/>
  <c r="BB27" i="3"/>
  <c r="BA27" i="3"/>
  <c r="AZ27" i="3"/>
  <c r="AY27" i="3"/>
  <c r="AX27" i="3"/>
  <c r="AV27" i="3"/>
  <c r="AU27" i="3"/>
  <c r="AT27" i="3"/>
  <c r="Y52" i="4"/>
  <c r="BU52" i="3"/>
  <c r="BD52" i="3"/>
  <c r="BA52" i="3"/>
  <c r="AZ52" i="3"/>
  <c r="AY52" i="3"/>
  <c r="AX52" i="3"/>
  <c r="AV52" i="3"/>
  <c r="AU52" i="3"/>
  <c r="AT52" i="3"/>
  <c r="W53" i="3"/>
  <c r="B61" i="4"/>
  <c r="B62" i="4"/>
  <c r="B63" i="4"/>
  <c r="B65" i="4"/>
  <c r="B66" i="4"/>
  <c r="B68" i="4"/>
  <c r="B67" i="4"/>
  <c r="B69" i="4"/>
  <c r="B70" i="4"/>
  <c r="B71" i="4"/>
  <c r="B72" i="4"/>
  <c r="B73" i="4"/>
  <c r="B74" i="4"/>
  <c r="B75" i="4"/>
  <c r="B76" i="4"/>
  <c r="B77" i="4"/>
  <c r="D77" i="4"/>
  <c r="E77" i="4"/>
  <c r="F77" i="4"/>
  <c r="D76" i="4"/>
  <c r="E76" i="4"/>
  <c r="F76" i="4"/>
  <c r="D75" i="4"/>
  <c r="E75" i="4"/>
  <c r="F75" i="4"/>
  <c r="D74" i="4"/>
  <c r="E74" i="4"/>
  <c r="F74" i="4"/>
  <c r="D73" i="4"/>
  <c r="E73" i="4"/>
  <c r="F73" i="4"/>
  <c r="D72" i="4"/>
  <c r="E72" i="4"/>
  <c r="F72" i="4"/>
  <c r="Z52" i="4"/>
  <c r="J3" i="2"/>
  <c r="L3" i="2"/>
  <c r="J4" i="2"/>
  <c r="L4" i="2"/>
  <c r="J5" i="2"/>
  <c r="L5" i="2"/>
  <c r="J6" i="2"/>
  <c r="L6" i="2"/>
  <c r="J7" i="2"/>
  <c r="L7" i="2"/>
  <c r="L8" i="2"/>
  <c r="H9" i="2"/>
  <c r="I9" i="2"/>
  <c r="J9" i="2"/>
  <c r="K9" i="2"/>
  <c r="E3" i="7"/>
  <c r="O3" i="7"/>
  <c r="E4" i="7"/>
  <c r="O4" i="7"/>
  <c r="E5" i="7"/>
  <c r="O5" i="7"/>
  <c r="E6" i="7"/>
  <c r="O6" i="7"/>
  <c r="E7" i="7"/>
  <c r="O7" i="7"/>
  <c r="E8" i="7"/>
  <c r="O8" i="7"/>
  <c r="E9" i="7"/>
  <c r="O9" i="7"/>
  <c r="E10" i="7"/>
  <c r="O10" i="7"/>
  <c r="E11" i="7"/>
  <c r="O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O13" i="7"/>
  <c r="O14" i="7"/>
  <c r="O15" i="7"/>
  <c r="O16" i="7"/>
  <c r="O17" i="7"/>
  <c r="F18" i="7"/>
  <c r="G18" i="7"/>
  <c r="H18" i="7"/>
  <c r="J18" i="7"/>
  <c r="K18" i="7"/>
  <c r="L18" i="7"/>
  <c r="M18" i="7"/>
  <c r="N18" i="7"/>
  <c r="O18" i="7"/>
  <c r="R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F40" i="7"/>
  <c r="G40" i="7"/>
  <c r="H40" i="7"/>
  <c r="J40" i="7"/>
  <c r="K40" i="7"/>
  <c r="L40" i="7"/>
  <c r="M40" i="7"/>
  <c r="N40" i="7"/>
  <c r="O40" i="7"/>
  <c r="R40" i="7"/>
  <c r="F41" i="7"/>
  <c r="G41" i="7"/>
  <c r="H41" i="7"/>
  <c r="J41" i="7"/>
  <c r="K41" i="7"/>
  <c r="L41" i="7"/>
  <c r="M41" i="7"/>
  <c r="N41" i="7"/>
  <c r="O41" i="7"/>
  <c r="R41" i="7"/>
  <c r="B17" i="4"/>
  <c r="K52" i="4"/>
  <c r="L52" i="4"/>
  <c r="M52" i="4"/>
  <c r="N52" i="4"/>
  <c r="O52" i="4"/>
  <c r="P52" i="4"/>
  <c r="Q52" i="4"/>
  <c r="R52" i="4"/>
  <c r="S52" i="4"/>
  <c r="AT3" i="3"/>
  <c r="AU3" i="3"/>
  <c r="AV3" i="3"/>
  <c r="AX3" i="3"/>
  <c r="AY3" i="3"/>
  <c r="AZ3" i="3"/>
  <c r="BA3" i="3"/>
  <c r="BB3" i="3"/>
  <c r="BP3" i="3"/>
  <c r="BU3" i="3"/>
  <c r="AT4" i="3"/>
  <c r="AU4" i="3"/>
  <c r="AV4" i="3"/>
  <c r="AX4" i="3"/>
  <c r="AY4" i="3"/>
  <c r="AZ4" i="3"/>
  <c r="BA4" i="3"/>
  <c r="BB4" i="3"/>
  <c r="BP4" i="3"/>
  <c r="BU4" i="3"/>
  <c r="AT6" i="3"/>
  <c r="AU6" i="3"/>
  <c r="AV6" i="3"/>
  <c r="AX6" i="3"/>
  <c r="AY6" i="3"/>
  <c r="AZ6" i="3"/>
  <c r="BA6" i="3"/>
  <c r="BB6" i="3"/>
  <c r="BP6" i="3"/>
  <c r="BU6" i="3"/>
  <c r="AT7" i="3"/>
  <c r="AU7" i="3"/>
  <c r="AV7" i="3"/>
  <c r="AX7" i="3"/>
  <c r="AY7" i="3"/>
  <c r="AZ7" i="3"/>
  <c r="BA7" i="3"/>
  <c r="BB7" i="3"/>
  <c r="BP7" i="3"/>
  <c r="BU7" i="3"/>
  <c r="AT11" i="3"/>
  <c r="AU11" i="3"/>
  <c r="AV11" i="3"/>
  <c r="AX11" i="3"/>
  <c r="AY11" i="3"/>
  <c r="AZ11" i="3"/>
  <c r="BA11" i="3"/>
  <c r="BB11" i="3"/>
  <c r="BP11" i="3"/>
  <c r="BU11" i="3"/>
  <c r="AT12" i="3"/>
  <c r="AU12" i="3"/>
  <c r="AV12" i="3"/>
  <c r="AX12" i="3"/>
  <c r="AY12" i="3"/>
  <c r="AZ12" i="3"/>
  <c r="BA12" i="3"/>
  <c r="BB12" i="3"/>
  <c r="BP12" i="3"/>
  <c r="BU12" i="3"/>
  <c r="AS13" i="3"/>
  <c r="AT13" i="3"/>
  <c r="AU13" i="3"/>
  <c r="AV13" i="3"/>
  <c r="AX13" i="3"/>
  <c r="AY13" i="3"/>
  <c r="AZ13" i="3"/>
  <c r="BA13" i="3"/>
  <c r="BB13" i="3"/>
  <c r="BP13" i="3"/>
  <c r="BU13" i="3"/>
  <c r="AT15" i="3"/>
  <c r="AU15" i="3"/>
  <c r="AV15" i="3"/>
  <c r="AX15" i="3"/>
  <c r="AY15" i="3"/>
  <c r="AZ15" i="3"/>
  <c r="BA15" i="3"/>
  <c r="BB15" i="3"/>
  <c r="BP15" i="3"/>
  <c r="BU15" i="3"/>
  <c r="AT16" i="3"/>
  <c r="AU16" i="3"/>
  <c r="AV16" i="3"/>
  <c r="AX16" i="3"/>
  <c r="AY16" i="3"/>
  <c r="AZ16" i="3"/>
  <c r="BA16" i="3"/>
  <c r="BB16" i="3"/>
  <c r="BU16" i="3"/>
  <c r="AT19" i="3"/>
  <c r="AU19" i="3"/>
  <c r="AV19" i="3"/>
  <c r="AX19" i="3"/>
  <c r="AY19" i="3"/>
  <c r="AZ19" i="3"/>
  <c r="BA19" i="3"/>
  <c r="BB19" i="3"/>
  <c r="BP19" i="3"/>
  <c r="BU19" i="3"/>
  <c r="AT20" i="3"/>
  <c r="AU20" i="3"/>
  <c r="AV20" i="3"/>
  <c r="AX20" i="3"/>
  <c r="AY20" i="3"/>
  <c r="AZ20" i="3"/>
  <c r="BA20" i="3"/>
  <c r="BB20" i="3"/>
  <c r="BP20" i="3"/>
  <c r="BU20" i="3"/>
  <c r="AT21" i="3"/>
  <c r="AU21" i="3"/>
  <c r="AV21" i="3"/>
  <c r="AX21" i="3"/>
  <c r="AY21" i="3"/>
  <c r="AZ21" i="3"/>
  <c r="BA21" i="3"/>
  <c r="BB21" i="3"/>
  <c r="BP21" i="3"/>
  <c r="BU21" i="3"/>
  <c r="AT24" i="3"/>
  <c r="AU24" i="3"/>
  <c r="AV24" i="3"/>
  <c r="AX24" i="3"/>
  <c r="AY24" i="3"/>
  <c r="AZ24" i="3"/>
  <c r="BA24" i="3"/>
  <c r="BB24" i="3"/>
  <c r="BP24" i="3"/>
  <c r="BU24" i="3"/>
  <c r="AT25" i="3"/>
  <c r="AU25" i="3"/>
  <c r="AV25" i="3"/>
  <c r="AX25" i="3"/>
  <c r="AY25" i="3"/>
  <c r="AZ25" i="3"/>
  <c r="BA25" i="3"/>
  <c r="BB25" i="3"/>
  <c r="BP25" i="3"/>
  <c r="BU25" i="3"/>
  <c r="AT26" i="3"/>
  <c r="AU26" i="3"/>
  <c r="AV26" i="3"/>
  <c r="AX26" i="3"/>
  <c r="AY26" i="3"/>
  <c r="AZ26" i="3"/>
  <c r="BA26" i="3"/>
  <c r="BB26" i="3"/>
  <c r="BP26" i="3"/>
  <c r="BU26" i="3"/>
  <c r="BQ28" i="3"/>
  <c r="BR28" i="3"/>
  <c r="BR53" i="3"/>
  <c r="BS28" i="3"/>
  <c r="BS53" i="3"/>
  <c r="BT28" i="3"/>
  <c r="BT53" i="3"/>
  <c r="BD29" i="3"/>
  <c r="AT29" i="3"/>
  <c r="AU29" i="3"/>
  <c r="AV29" i="3"/>
  <c r="AX29" i="3"/>
  <c r="AY29" i="3"/>
  <c r="AZ29" i="3"/>
  <c r="BA29" i="3"/>
  <c r="BB29" i="3"/>
  <c r="BP29" i="3"/>
  <c r="BP30" i="3"/>
  <c r="BP31" i="3"/>
  <c r="BP32" i="3"/>
  <c r="BP34" i="3"/>
  <c r="BP35" i="3"/>
  <c r="BP36" i="3"/>
  <c r="BP37" i="3"/>
  <c r="BP38" i="3"/>
  <c r="BP39" i="3"/>
  <c r="BP40" i="3"/>
  <c r="BP41" i="3"/>
  <c r="BP42" i="3"/>
  <c r="BP43" i="3"/>
  <c r="BP44" i="3"/>
  <c r="BP45" i="3"/>
  <c r="BP47" i="3"/>
  <c r="BP49" i="3"/>
  <c r="BP50" i="3"/>
  <c r="BU29" i="3"/>
  <c r="BD30" i="3"/>
  <c r="AT30" i="3"/>
  <c r="AU30" i="3"/>
  <c r="AV30" i="3"/>
  <c r="AX30" i="3"/>
  <c r="AY30" i="3"/>
  <c r="AZ30" i="3"/>
  <c r="BA30" i="3"/>
  <c r="BU30" i="3"/>
  <c r="BD31" i="3"/>
  <c r="AT31" i="3"/>
  <c r="AU31" i="3"/>
  <c r="AV31" i="3"/>
  <c r="AX31" i="3"/>
  <c r="AY31" i="3"/>
  <c r="AZ31" i="3"/>
  <c r="BA31" i="3"/>
  <c r="BU31" i="3"/>
  <c r="AT32" i="3"/>
  <c r="AU32" i="3"/>
  <c r="AV32" i="3"/>
  <c r="AX32" i="3"/>
  <c r="AY32" i="3"/>
  <c r="AZ32" i="3"/>
  <c r="BA32" i="3"/>
  <c r="BU32" i="3"/>
  <c r="BD34" i="3"/>
  <c r="AT34" i="3"/>
  <c r="AU34" i="3"/>
  <c r="AV34" i="3"/>
  <c r="AX34" i="3"/>
  <c r="AY34" i="3"/>
  <c r="AZ34" i="3"/>
  <c r="BA34" i="3"/>
  <c r="BU34" i="3"/>
  <c r="BD35" i="3"/>
  <c r="AT35" i="3"/>
  <c r="AU35" i="3"/>
  <c r="AV35" i="3"/>
  <c r="AX35" i="3"/>
  <c r="AY35" i="3"/>
  <c r="AZ35" i="3"/>
  <c r="BA35" i="3"/>
  <c r="BU35" i="3"/>
  <c r="AT36" i="3"/>
  <c r="AU36" i="3"/>
  <c r="AV36" i="3"/>
  <c r="AX36" i="3"/>
  <c r="AY36" i="3"/>
  <c r="AZ36" i="3"/>
  <c r="BA36" i="3"/>
  <c r="BU36" i="3"/>
  <c r="BD37" i="3"/>
  <c r="AT37" i="3"/>
  <c r="AU37" i="3"/>
  <c r="AV37" i="3"/>
  <c r="AX37" i="3"/>
  <c r="AY37" i="3"/>
  <c r="AZ37" i="3"/>
  <c r="BA37" i="3"/>
  <c r="BU37" i="3"/>
  <c r="BD38" i="3"/>
  <c r="AT38" i="3"/>
  <c r="AU38" i="3"/>
  <c r="AV38" i="3"/>
  <c r="AX38" i="3"/>
  <c r="AY38" i="3"/>
  <c r="AZ38" i="3"/>
  <c r="BA38" i="3"/>
  <c r="BU38" i="3"/>
  <c r="BD39" i="3"/>
  <c r="AT39" i="3"/>
  <c r="AU39" i="3"/>
  <c r="AV39" i="3"/>
  <c r="AX39" i="3"/>
  <c r="AY39" i="3"/>
  <c r="AZ39" i="3"/>
  <c r="BA39" i="3"/>
  <c r="BU39" i="3"/>
  <c r="BD40" i="3"/>
  <c r="AT40" i="3"/>
  <c r="AU40" i="3"/>
  <c r="AV40" i="3"/>
  <c r="AX40" i="3"/>
  <c r="AY40" i="3"/>
  <c r="AZ40" i="3"/>
  <c r="BA40" i="3"/>
  <c r="BU40" i="3"/>
  <c r="BD41" i="3"/>
  <c r="AT41" i="3"/>
  <c r="AU41" i="3"/>
  <c r="AV41" i="3"/>
  <c r="AX41" i="3"/>
  <c r="AY41" i="3"/>
  <c r="AZ41" i="3"/>
  <c r="BA41" i="3"/>
  <c r="BU41" i="3"/>
  <c r="BD42" i="3"/>
  <c r="AT42" i="3"/>
  <c r="AU42" i="3"/>
  <c r="AV42" i="3"/>
  <c r="AX42" i="3"/>
  <c r="AY42" i="3"/>
  <c r="AZ42" i="3"/>
  <c r="BA42" i="3"/>
  <c r="BU42" i="3"/>
  <c r="BD43" i="3"/>
  <c r="AT43" i="3"/>
  <c r="AU43" i="3"/>
  <c r="AV43" i="3"/>
  <c r="AX43" i="3"/>
  <c r="AY43" i="3"/>
  <c r="AZ43" i="3"/>
  <c r="BA43" i="3"/>
  <c r="BU43" i="3"/>
  <c r="BD44" i="3"/>
  <c r="BD50" i="3"/>
  <c r="BD45" i="3"/>
  <c r="BD48" i="3"/>
  <c r="BD47" i="3"/>
  <c r="BD49" i="3"/>
  <c r="AT44" i="3"/>
  <c r="AU44" i="3"/>
  <c r="AV44" i="3"/>
  <c r="AX44" i="3"/>
  <c r="AY44" i="3"/>
  <c r="AZ44" i="3"/>
  <c r="BA44" i="3"/>
  <c r="BU44" i="3"/>
  <c r="BU45" i="3"/>
  <c r="BU47" i="3"/>
  <c r="BU46" i="3"/>
  <c r="AT45" i="3"/>
  <c r="AU45" i="3"/>
  <c r="AV45" i="3"/>
  <c r="AX45" i="3"/>
  <c r="AY45" i="3"/>
  <c r="AZ45" i="3"/>
  <c r="BA45" i="3"/>
  <c r="AT46" i="3"/>
  <c r="AU46" i="3"/>
  <c r="AV46" i="3"/>
  <c r="AX46" i="3"/>
  <c r="AY46" i="3"/>
  <c r="AZ46" i="3"/>
  <c r="BA46" i="3"/>
  <c r="AT47" i="3"/>
  <c r="AU47" i="3"/>
  <c r="AV47" i="3"/>
  <c r="AX47" i="3"/>
  <c r="AY47" i="3"/>
  <c r="AZ47" i="3"/>
  <c r="BA47" i="3"/>
  <c r="AT48" i="3"/>
  <c r="AU48" i="3"/>
  <c r="AV48" i="3"/>
  <c r="AX48" i="3"/>
  <c r="AY48" i="3"/>
  <c r="AZ48" i="3"/>
  <c r="BA48" i="3"/>
  <c r="BU48" i="3"/>
  <c r="AT49" i="3"/>
  <c r="AU49" i="3"/>
  <c r="AV49" i="3"/>
  <c r="AX49" i="3"/>
  <c r="AY49" i="3"/>
  <c r="AZ49" i="3"/>
  <c r="BA49" i="3"/>
  <c r="BU49" i="3"/>
  <c r="AS50" i="3"/>
  <c r="AT50" i="3"/>
  <c r="AU50" i="3"/>
  <c r="AV50" i="3"/>
  <c r="AX50" i="3"/>
  <c r="AY50" i="3"/>
  <c r="AZ50" i="3"/>
  <c r="BA50" i="3"/>
  <c r="BU50" i="3"/>
  <c r="M53" i="3"/>
  <c r="AX53" i="3" s="1"/>
  <c r="N53" i="3"/>
  <c r="AY53" i="3" s="1"/>
  <c r="O53" i="3"/>
  <c r="AZ53" i="3" s="1"/>
  <c r="P53" i="3"/>
  <c r="Q53" i="3"/>
  <c r="BB53" i="3" s="1"/>
  <c r="U53" i="3"/>
  <c r="V53" i="3"/>
  <c r="BQ53" i="3"/>
  <c r="L9" i="2"/>
  <c r="BD11" i="3"/>
  <c r="I45" i="4" l="1"/>
  <c r="H45" i="4"/>
  <c r="F45" i="4"/>
  <c r="I35" i="4"/>
  <c r="H35" i="4"/>
  <c r="F35" i="4"/>
  <c r="F21" i="4"/>
  <c r="H21" i="4"/>
  <c r="I21" i="4"/>
  <c r="H3" i="4"/>
  <c r="I3" i="4"/>
  <c r="I6" i="4"/>
  <c r="H6" i="4"/>
  <c r="F6" i="4"/>
  <c r="F48" i="4"/>
  <c r="I48" i="4"/>
  <c r="H48" i="4"/>
  <c r="F44" i="4"/>
  <c r="I44" i="4"/>
  <c r="H44" i="4"/>
  <c r="F32" i="4"/>
  <c r="F71" i="4" s="1"/>
  <c r="H32" i="4"/>
  <c r="I32" i="4"/>
  <c r="F28" i="4"/>
  <c r="I28" i="4"/>
  <c r="H28" i="4"/>
  <c r="F20" i="4"/>
  <c r="I20" i="4"/>
  <c r="H20" i="4"/>
  <c r="I17" i="4"/>
  <c r="H17" i="4"/>
  <c r="F17" i="4"/>
  <c r="F66" i="4" s="1"/>
  <c r="I13" i="4"/>
  <c r="H13" i="4"/>
  <c r="F13" i="4"/>
  <c r="F12" i="4"/>
  <c r="H12" i="4"/>
  <c r="I12" i="4"/>
  <c r="I23" i="4"/>
  <c r="H23" i="4"/>
  <c r="F23" i="4"/>
  <c r="I5" i="4"/>
  <c r="H5" i="4"/>
  <c r="F5" i="4"/>
  <c r="I49" i="4"/>
  <c r="H49" i="4"/>
  <c r="F49" i="4"/>
  <c r="I14" i="4"/>
  <c r="H14" i="4"/>
  <c r="F14" i="4"/>
  <c r="F29" i="4"/>
  <c r="H29" i="4"/>
  <c r="I29" i="4"/>
  <c r="F51" i="4"/>
  <c r="I51" i="4"/>
  <c r="H51" i="4"/>
  <c r="I47" i="4"/>
  <c r="H47" i="4"/>
  <c r="F47" i="4"/>
  <c r="I40" i="4"/>
  <c r="H40" i="4"/>
  <c r="F40" i="4"/>
  <c r="F31" i="4"/>
  <c r="I31" i="4"/>
  <c r="H31" i="4"/>
  <c r="F25" i="4"/>
  <c r="I25" i="4"/>
  <c r="H25" i="4"/>
  <c r="I26" i="4"/>
  <c r="H26" i="4"/>
  <c r="F26" i="4"/>
  <c r="F16" i="4"/>
  <c r="H16" i="4"/>
  <c r="I16" i="4"/>
  <c r="I10" i="4"/>
  <c r="H10" i="4"/>
  <c r="F10" i="4"/>
  <c r="F65" i="4" s="1"/>
  <c r="F11" i="4"/>
  <c r="I11" i="4"/>
  <c r="H11" i="4"/>
  <c r="F24" i="4"/>
  <c r="I24" i="4"/>
  <c r="H24" i="4"/>
  <c r="F8" i="4"/>
  <c r="I8" i="4"/>
  <c r="H8" i="4"/>
  <c r="F4" i="4"/>
  <c r="F69" i="4" s="1"/>
  <c r="H4" i="4"/>
  <c r="I4" i="4"/>
  <c r="I50" i="4"/>
  <c r="H50" i="4"/>
  <c r="F50" i="4"/>
  <c r="I39" i="4"/>
  <c r="H39" i="4"/>
  <c r="F39" i="4"/>
  <c r="I30" i="4"/>
  <c r="H30" i="4"/>
  <c r="F30" i="4"/>
  <c r="F67" i="4" s="1"/>
  <c r="I22" i="4"/>
  <c r="H22" i="4"/>
  <c r="F22" i="4"/>
  <c r="I19" i="4"/>
  <c r="H19" i="4"/>
  <c r="F19" i="4"/>
  <c r="F15" i="4"/>
  <c r="I15" i="4"/>
  <c r="H15" i="4"/>
  <c r="I9" i="4"/>
  <c r="H9" i="4"/>
  <c r="F9" i="4"/>
  <c r="F68" i="4" s="1"/>
  <c r="F7" i="4"/>
  <c r="I7" i="4"/>
  <c r="H7" i="4"/>
  <c r="H46" i="4"/>
  <c r="F46" i="4"/>
  <c r="I46" i="4"/>
  <c r="H18" i="4"/>
  <c r="F18" i="4"/>
  <c r="I18" i="4"/>
  <c r="E48" i="4"/>
  <c r="D48" i="4"/>
  <c r="E44" i="4"/>
  <c r="D44" i="4"/>
  <c r="E35" i="4"/>
  <c r="D35" i="4"/>
  <c r="D21" i="4"/>
  <c r="E21" i="4"/>
  <c r="E18" i="4"/>
  <c r="D18" i="4"/>
  <c r="E14" i="4"/>
  <c r="D14" i="4"/>
  <c r="F3" i="4"/>
  <c r="E3" i="4"/>
  <c r="D3" i="4"/>
  <c r="E6" i="4"/>
  <c r="D6" i="4"/>
  <c r="D29" i="4"/>
  <c r="E29" i="4"/>
  <c r="E51" i="4"/>
  <c r="D51" i="4"/>
  <c r="D47" i="4"/>
  <c r="E47" i="4"/>
  <c r="D40" i="4"/>
  <c r="E40" i="4"/>
  <c r="E32" i="4"/>
  <c r="D32" i="4"/>
  <c r="D71" i="4" s="1"/>
  <c r="D28" i="4"/>
  <c r="E28" i="4"/>
  <c r="D20" i="4"/>
  <c r="E20" i="4"/>
  <c r="D17" i="4"/>
  <c r="D66" i="4" s="1"/>
  <c r="E17" i="4"/>
  <c r="E66" i="4" s="1"/>
  <c r="D13" i="4"/>
  <c r="E13" i="4"/>
  <c r="D12" i="4"/>
  <c r="E12" i="4"/>
  <c r="E23" i="4"/>
  <c r="D23" i="4"/>
  <c r="D5" i="4"/>
  <c r="E5" i="4"/>
  <c r="D50" i="4"/>
  <c r="E50" i="4"/>
  <c r="D46" i="4"/>
  <c r="E46" i="4"/>
  <c r="E39" i="4"/>
  <c r="D39" i="4"/>
  <c r="D31" i="4"/>
  <c r="E31" i="4"/>
  <c r="D25" i="4"/>
  <c r="E25" i="4"/>
  <c r="E26" i="4"/>
  <c r="D26" i="4"/>
  <c r="D16" i="4"/>
  <c r="E16" i="4"/>
  <c r="E10" i="4"/>
  <c r="E65" i="4" s="1"/>
  <c r="D10" i="4"/>
  <c r="E11" i="4"/>
  <c r="D11" i="4"/>
  <c r="D24" i="4"/>
  <c r="E24" i="4"/>
  <c r="D8" i="4"/>
  <c r="E8" i="4"/>
  <c r="E4" i="4"/>
  <c r="E69" i="4" s="1"/>
  <c r="D4" i="4"/>
  <c r="D69" i="4" s="1"/>
  <c r="D49" i="4"/>
  <c r="E49" i="4"/>
  <c r="E45" i="4"/>
  <c r="D45" i="4"/>
  <c r="D30" i="4"/>
  <c r="D67" i="4" s="1"/>
  <c r="E30" i="4"/>
  <c r="E67" i="4" s="1"/>
  <c r="E22" i="4"/>
  <c r="D22" i="4"/>
  <c r="E19" i="4"/>
  <c r="D19" i="4"/>
  <c r="E15" i="4"/>
  <c r="D15" i="4"/>
  <c r="D9" i="4"/>
  <c r="D68" i="4" s="1"/>
  <c r="E9" i="4"/>
  <c r="E68" i="4" s="1"/>
  <c r="E7" i="4"/>
  <c r="D7" i="4"/>
  <c r="AU28" i="3"/>
  <c r="R26" i="4"/>
  <c r="T26" i="4" s="1"/>
  <c r="T27" i="4"/>
  <c r="AS14" i="3"/>
  <c r="AS6" i="3"/>
  <c r="AV53" i="3"/>
  <c r="AS25" i="3"/>
  <c r="AS19" i="3"/>
  <c r="BT54" i="3"/>
  <c r="AS45" i="3"/>
  <c r="AS9" i="3"/>
  <c r="AS32" i="3"/>
  <c r="BP28" i="3"/>
  <c r="AS31" i="3"/>
  <c r="AS26" i="3"/>
  <c r="AU53" i="3"/>
  <c r="V54" i="3"/>
  <c r="AM54" i="3"/>
  <c r="AS7" i="3"/>
  <c r="AS27" i="3"/>
  <c r="W54" i="3"/>
  <c r="AS21" i="3"/>
  <c r="AS16" i="3"/>
  <c r="AS11" i="3"/>
  <c r="H28" i="3"/>
  <c r="P26" i="4" s="1"/>
  <c r="AS48" i="3"/>
  <c r="AS20" i="3"/>
  <c r="AS34" i="3"/>
  <c r="H53" i="3"/>
  <c r="P27" i="4" s="1"/>
  <c r="AS12" i="3"/>
  <c r="AS37" i="3"/>
  <c r="AS40" i="3"/>
  <c r="I54" i="3"/>
  <c r="AT54" i="3" s="1"/>
  <c r="BQ54" i="3"/>
  <c r="BS54" i="3"/>
  <c r="AS52" i="3"/>
  <c r="AS41" i="3"/>
  <c r="AS30" i="3"/>
  <c r="AS39" i="3"/>
  <c r="AS10" i="3"/>
  <c r="AS49" i="3"/>
  <c r="AS8" i="3"/>
  <c r="AS47" i="3"/>
  <c r="AS43" i="3"/>
  <c r="BV43" i="3"/>
  <c r="BP53" i="3"/>
  <c r="AS46" i="3"/>
  <c r="AS24" i="3"/>
  <c r="AS22" i="3"/>
  <c r="J54" i="3"/>
  <c r="R28" i="4" s="1"/>
  <c r="AS42" i="3"/>
  <c r="AS35" i="3"/>
  <c r="AV28" i="3"/>
  <c r="AT53" i="3"/>
  <c r="BR54" i="3"/>
  <c r="AS15" i="3"/>
  <c r="AS3" i="3"/>
  <c r="AS38" i="3"/>
  <c r="S28" i="3"/>
  <c r="BD28" i="3" s="1"/>
  <c r="D70" i="4"/>
  <c r="BU28" i="3"/>
  <c r="F70" i="4"/>
  <c r="O54" i="3"/>
  <c r="AZ54" i="3" s="1"/>
  <c r="S53" i="3"/>
  <c r="BD53" i="3" s="1"/>
  <c r="AS4" i="3"/>
  <c r="AS29" i="3"/>
  <c r="P54" i="3"/>
  <c r="BA54" i="3" s="1"/>
  <c r="Q54" i="3"/>
  <c r="BB54" i="3" s="1"/>
  <c r="M54" i="3"/>
  <c r="AX54" i="3" s="1"/>
  <c r="AT28" i="3"/>
  <c r="U54" i="3"/>
  <c r="U56" i="3" s="1"/>
  <c r="BD32" i="3"/>
  <c r="AB53" i="3"/>
  <c r="AS36" i="3"/>
  <c r="AS5" i="3"/>
  <c r="D65" i="4"/>
  <c r="BA53" i="3"/>
  <c r="N54" i="3"/>
  <c r="AY54" i="3" s="1"/>
  <c r="K54" i="3"/>
  <c r="BU53" i="3"/>
  <c r="G72" i="4"/>
  <c r="G77" i="4"/>
  <c r="G74" i="4"/>
  <c r="G73" i="4"/>
  <c r="G76" i="4"/>
  <c r="G75" i="4"/>
  <c r="G6" i="4" l="1"/>
  <c r="E63" i="4"/>
  <c r="G37" i="4"/>
  <c r="E70" i="4"/>
  <c r="G70" i="4" s="1"/>
  <c r="D64" i="4"/>
  <c r="G20" i="4"/>
  <c r="E64" i="4"/>
  <c r="G3" i="4"/>
  <c r="F64" i="4"/>
  <c r="G21" i="4"/>
  <c r="G7" i="4"/>
  <c r="G26" i="4"/>
  <c r="G51" i="4"/>
  <c r="BP54" i="3"/>
  <c r="G50" i="4"/>
  <c r="G32" i="4"/>
  <c r="G23" i="4"/>
  <c r="G40" i="4"/>
  <c r="G49" i="4"/>
  <c r="G13" i="4"/>
  <c r="G18" i="4"/>
  <c r="G12" i="4"/>
  <c r="G25" i="4"/>
  <c r="G47" i="4"/>
  <c r="H54" i="3"/>
  <c r="P28" i="4" s="1"/>
  <c r="AS28" i="3"/>
  <c r="AS53" i="3"/>
  <c r="G16" i="4"/>
  <c r="G28" i="4"/>
  <c r="G24" i="4"/>
  <c r="G15" i="4"/>
  <c r="D62" i="4"/>
  <c r="F62" i="4"/>
  <c r="F63" i="4"/>
  <c r="Q28" i="4"/>
  <c r="G69" i="4"/>
  <c r="E71" i="4"/>
  <c r="G71" i="4" s="1"/>
  <c r="G4" i="4"/>
  <c r="AU54" i="3"/>
  <c r="G5" i="4"/>
  <c r="G31" i="4"/>
  <c r="G14" i="4"/>
  <c r="G44" i="4"/>
  <c r="G35" i="4"/>
  <c r="G36" i="4"/>
  <c r="G11" i="4"/>
  <c r="D63" i="4"/>
  <c r="G22" i="4"/>
  <c r="G45" i="4"/>
  <c r="G46" i="4"/>
  <c r="G68" i="4"/>
  <c r="G38" i="4"/>
  <c r="G48" i="4"/>
  <c r="S54" i="3"/>
  <c r="BD54" i="3" s="1"/>
  <c r="E62" i="4"/>
  <c r="F61" i="4"/>
  <c r="G30" i="4"/>
  <c r="G66" i="4"/>
  <c r="G9" i="4"/>
  <c r="G67" i="4"/>
  <c r="D61" i="4"/>
  <c r="G29" i="4"/>
  <c r="E61" i="4"/>
  <c r="G39" i="4"/>
  <c r="G10" i="4"/>
  <c r="G19" i="4"/>
  <c r="E60" i="4"/>
  <c r="F60" i="4"/>
  <c r="G65" i="4"/>
  <c r="G8" i="4"/>
  <c r="D60" i="4"/>
  <c r="G17" i="4"/>
  <c r="BU54" i="3"/>
  <c r="S28" i="4"/>
  <c r="AV54" i="3"/>
  <c r="AB54" i="3"/>
  <c r="G64" i="4" l="1"/>
  <c r="G62" i="4"/>
  <c r="T28" i="4"/>
  <c r="AS54" i="3"/>
  <c r="G63" i="4"/>
  <c r="G60" i="4"/>
  <c r="G61" i="4"/>
</calcChain>
</file>

<file path=xl/comments1.xml><?xml version="1.0" encoding="utf-8"?>
<comments xmlns="http://schemas.openxmlformats.org/spreadsheetml/2006/main">
  <authors>
    <author>adi</author>
  </authors>
  <commentList>
    <comment ref="F8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<sst xmlns="http://schemas.openxmlformats.org/spreadsheetml/2006/main" count="1051" uniqueCount="450">
  <si>
    <t>2.3 Computing &amp; Data Management</t>
  </si>
  <si>
    <t>2.4 Triggering &amp; Filtering</t>
  </si>
  <si>
    <t>Total</t>
  </si>
  <si>
    <t xml:space="preserve"> Students</t>
  </si>
  <si>
    <t xml:space="preserve"> Sc / Post Docs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</si>
  <si>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</si>
  <si>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</si>
  <si>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</si>
  <si>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</si>
  <si>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</si>
  <si>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</si>
  <si>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</si>
  <si>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</si>
  <si>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</si>
  <si>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</si>
  <si>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</si>
  <si>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</si>
  <si>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</si>
  <si>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</si>
  <si>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</si>
  <si>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Head Count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</si>
  <si>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</si>
  <si>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</si>
  <si>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</si>
  <si>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</si>
  <si>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</si>
  <si>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</si>
  <si>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</si>
  <si>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</si>
  <si>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</si>
  <si>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</si>
  <si>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</si>
  <si>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</si>
  <si>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</si>
  <si>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</si>
  <si>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</si>
  <si>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</si>
  <si>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</si>
  <si>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</si>
  <si>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</si>
  <si>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</si>
  <si>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</si>
  <si>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</si>
  <si>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</si>
  <si>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</si>
  <si>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</si>
  <si>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</si>
  <si>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</si>
  <si>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</si>
  <si>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</si>
  <si>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</si>
  <si>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</si>
  <si>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</si>
  <si>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</si>
  <si>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</si>
  <si>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</si>
  <si>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</si>
  <si>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</si>
  <si>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</si>
  <si>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</si>
  <si>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</si>
  <si>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</si>
  <si>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</si>
  <si>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</si>
  <si>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</si>
  <si>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</si>
  <si>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</si>
  <si>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</si>
  <si>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</si>
  <si>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</si>
  <si>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</si>
  <si>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</si>
  <si>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</si>
  <si>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</si>
  <si>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</si>
  <si>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</si>
  <si>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</si>
  <si>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</si>
  <si>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</si>
  <si>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</si>
  <si>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</si>
  <si>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</si>
  <si>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</si>
  <si>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</si>
  <si>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</si>
  <si>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</si>
  <si>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</si>
  <si>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</si>
  <si>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</si>
  <si>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</si>
  <si>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</si>
  <si>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</si>
  <si>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</si>
  <si>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</si>
  <si>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</si>
  <si>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</si>
  <si>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</si>
  <si>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</si>
  <si>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</si>
  <si>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</si>
  <si>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</si>
  <si>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</si>
  <si>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</si>
  <si>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</si>
  <si>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</si>
  <si>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</si>
  <si>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</si>
  <si>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</si>
  <si>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IceCube M&amp;O - MoU SOW Summary</t>
  </si>
  <si>
    <t>Scientists /
Post Docs</t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</si>
  <si>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</si>
  <si>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</si>
  <si>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</si>
  <si>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</si>
  <si>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</si>
  <si>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</si>
  <si>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</si>
  <si>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</si>
  <si>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</si>
  <si>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t>U.S.</t>
  </si>
  <si>
    <t>Non U.S.</t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</si>
  <si>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</si>
  <si>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</si>
  <si>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</si>
  <si>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</si>
  <si>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</si>
  <si>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</si>
  <si>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</si>
  <si>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</si>
  <si>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</si>
  <si>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</si>
  <si>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</si>
  <si>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</si>
  <si>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</si>
  <si>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</si>
  <si>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</si>
  <si>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</si>
  <si>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</si>
  <si>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</si>
  <si>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</si>
  <si>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</si>
  <si>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</si>
  <si>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</si>
  <si>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</si>
  <si>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</si>
  <si>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</si>
  <si>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</si>
  <si>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</si>
  <si>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</si>
  <si>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</si>
  <si>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</si>
  <si>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</si>
  <si>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</si>
  <si>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</si>
  <si>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</si>
  <si>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</si>
  <si>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</si>
  <si>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Apr-07</t>
  </si>
  <si>
    <t>Sep-07</t>
  </si>
  <si>
    <t>Apr-08</t>
  </si>
  <si>
    <t>May-10</t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</si>
  <si>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</si>
  <si>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</si>
  <si>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</si>
  <si>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</si>
  <si>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</si>
  <si>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</si>
  <si>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</si>
  <si>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</si>
  <si>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</si>
  <si>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</si>
  <si>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</si>
  <si>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</si>
  <si>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</si>
  <si>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</si>
  <si>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</si>
  <si>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</si>
  <si>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</si>
  <si>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</si>
  <si>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</si>
  <si>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</si>
  <si>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</si>
  <si>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</si>
  <si>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</si>
  <si>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</si>
  <si>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</si>
  <si>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</si>
  <si>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</si>
  <si>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</si>
  <si>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</si>
  <si>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</si>
  <si>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</si>
  <si>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</si>
  <si>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</si>
  <si>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</si>
  <si>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</si>
  <si>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</si>
  <si>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</si>
  <si>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</si>
  <si>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</si>
  <si>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</si>
  <si>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</si>
  <si>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</si>
  <si>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t xml:space="preserve"> Scientists /
Post Docs</t>
  </si>
  <si>
    <t xml:space="preserve"> Scientists / Post Docs</t>
  </si>
  <si>
    <t>U.S. / Non U.S.</t>
  </si>
  <si>
    <t>Grand Total</t>
  </si>
  <si>
    <t>Data</t>
  </si>
  <si>
    <t>Sum of  Faculty</t>
  </si>
  <si>
    <t>Sum of  Scientists/ Post Docs</t>
  </si>
  <si>
    <t>Sum of  PhD. Students</t>
  </si>
  <si>
    <t>MoU Update</t>
  </si>
  <si>
    <t>U.S. Institutions Subtotal   Sum</t>
  </si>
  <si>
    <t>Non-U.S. Institutions Subtotal Sum</t>
  </si>
  <si>
    <t>( a )</t>
  </si>
  <si>
    <t>( b )</t>
  </si>
  <si>
    <t>( c )</t>
  </si>
  <si>
    <t>a + b + c</t>
  </si>
  <si>
    <t>a + b</t>
  </si>
  <si>
    <t>April 2013</t>
  </si>
  <si>
    <t>April 2012</t>
  </si>
  <si>
    <t>April 2011</t>
  </si>
  <si>
    <t>April 2010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</si>
  <si>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</si>
  <si>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</si>
  <si>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</si>
  <si>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</si>
  <si>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</si>
  <si>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</si>
  <si>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</si>
  <si>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</si>
  <si>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</si>
  <si>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</si>
  <si>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</si>
  <si>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</si>
  <si>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</si>
  <si>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</si>
  <si>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</si>
  <si>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</si>
  <si>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</si>
  <si>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</si>
  <si>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</si>
  <si>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</si>
  <si>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</si>
  <si>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</si>
  <si>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</si>
  <si>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</si>
  <si>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</si>
  <si>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</si>
  <si>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</si>
  <si>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Ph.D. Students</t>
  </si>
  <si>
    <t>NBI</t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</si>
  <si>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</si>
  <si>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</si>
  <si>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t>Erlangen</t>
  </si>
  <si>
    <r>
      <t xml:space="preserve">Universität Erlangen-Nürnberg </t>
    </r>
    <r>
      <rPr>
        <sz val="12"/>
        <color indexed="8"/>
        <rFont val="Times New Roman"/>
        <family val="1"/>
      </rPr>
      <t>(A. Kappes)</t>
    </r>
  </si>
  <si>
    <t>Germany</t>
  </si>
  <si>
    <t>Australia</t>
  </si>
  <si>
    <t>U.S.A</t>
  </si>
  <si>
    <t>Canada</t>
  </si>
  <si>
    <t>Japan</t>
  </si>
  <si>
    <t>Switzerland</t>
  </si>
  <si>
    <t>Belgium</t>
  </si>
  <si>
    <t>Denmark</t>
  </si>
  <si>
    <t>United Kingdom</t>
  </si>
  <si>
    <t>South Korea</t>
  </si>
  <si>
    <t>Sweden</t>
  </si>
  <si>
    <t>New Zealand</t>
  </si>
  <si>
    <t>Country</t>
  </si>
  <si>
    <t>Flag</t>
  </si>
  <si>
    <t>Number of Institutions</t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</si>
  <si>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</si>
  <si>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</si>
  <si>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</si>
  <si>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</si>
  <si>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t>Drexel</t>
  </si>
  <si>
    <r>
      <t xml:space="preserve">Drexel University </t>
    </r>
    <r>
      <rPr>
        <sz val="12"/>
        <rFont val="Times New Roman"/>
        <family val="1"/>
      </rPr>
      <t>(Naoko Kurahashi Neilson)</t>
    </r>
  </si>
  <si>
    <t>Michigan State University</t>
  </si>
  <si>
    <t>MSU</t>
  </si>
  <si>
    <t>VUB</t>
  </si>
  <si>
    <t>ULB</t>
  </si>
  <si>
    <t>Massachusetts Institute of Technology (Janet Conrad)</t>
  </si>
  <si>
    <t>MIT</t>
  </si>
  <si>
    <t>Computing Resources</t>
  </si>
  <si>
    <t>Rochester</t>
  </si>
  <si>
    <r>
      <t xml:space="preserve">Marquette University </t>
    </r>
    <r>
      <rPr>
        <sz val="12"/>
        <color theme="1"/>
        <rFont val="Times New Roman"/>
        <family val="1"/>
      </rPr>
      <t>(Karen Andeen)</t>
    </r>
  </si>
  <si>
    <t>Marquette</t>
  </si>
  <si>
    <r>
      <t xml:space="preserve">University of Rochester </t>
    </r>
    <r>
      <rPr>
        <sz val="12"/>
        <color theme="1"/>
        <rFont val="Times New Roman"/>
        <family val="1"/>
      </rPr>
      <t>(Segev BenZvi)</t>
    </r>
  </si>
  <si>
    <t>WBS 2.4
Data Processing &amp; Simulation</t>
  </si>
  <si>
    <t>WBS 2.5
Software</t>
  </si>
  <si>
    <t>WBS 2.6
Calibration</t>
  </si>
  <si>
    <t>Münster</t>
  </si>
  <si>
    <r>
      <t xml:space="preserve">Queen's University </t>
    </r>
    <r>
      <rPr>
        <sz val="12"/>
        <color indexed="8"/>
        <rFont val="Times New Roman"/>
        <family val="1"/>
      </rPr>
      <t>(Ken Clark)</t>
    </r>
  </si>
  <si>
    <t>SNOLAB</t>
  </si>
  <si>
    <t xml:space="preserve">Clark Atlanta </t>
  </si>
  <si>
    <t xml:space="preserve">Drexel University </t>
  </si>
  <si>
    <t xml:space="preserve">Georgia Tech </t>
  </si>
  <si>
    <t xml:space="preserve">Marquette University </t>
  </si>
  <si>
    <t xml:space="preserve">Massachusetts Institute of Technology </t>
  </si>
  <si>
    <t xml:space="preserve">Ohio State University </t>
  </si>
  <si>
    <t xml:space="preserve">Southern University </t>
  </si>
  <si>
    <t xml:space="preserve">Stony Brook University </t>
  </si>
  <si>
    <t xml:space="preserve">University of California, Irvine </t>
  </si>
  <si>
    <t xml:space="preserve">University of Kansas </t>
  </si>
  <si>
    <t xml:space="preserve">University of Rochester </t>
  </si>
  <si>
    <t xml:space="preserve">University of Wisconsin, Madison </t>
  </si>
  <si>
    <t xml:space="preserve">Yale University </t>
  </si>
  <si>
    <t xml:space="preserve">DESY-Zeuthen </t>
  </si>
  <si>
    <t xml:space="preserve">RWTH Aachen </t>
  </si>
  <si>
    <t xml:space="preserve">Universität Dortmund </t>
  </si>
  <si>
    <t xml:space="preserve">Universität Mainz </t>
  </si>
  <si>
    <t xml:space="preserve">University of Münster </t>
  </si>
  <si>
    <t xml:space="preserve">Universität Wuppertal </t>
  </si>
  <si>
    <t xml:space="preserve">Humboldt Universität Berlin </t>
  </si>
  <si>
    <t xml:space="preserve">Universität Bochum </t>
  </si>
  <si>
    <t xml:space="preserve">Technische Universität München </t>
  </si>
  <si>
    <t xml:space="preserve">Universite Libre de Bruxelles </t>
  </si>
  <si>
    <t xml:space="preserve">University of Gent </t>
  </si>
  <si>
    <t xml:space="preserve">Vrije Universiteit Brussel </t>
  </si>
  <si>
    <t xml:space="preserve">Stockholm University </t>
  </si>
  <si>
    <t xml:space="preserve">Uppsala University </t>
  </si>
  <si>
    <t xml:space="preserve">University of Alberta </t>
  </si>
  <si>
    <t xml:space="preserve">University of Oxford </t>
  </si>
  <si>
    <t xml:space="preserve">University of Canterbury </t>
  </si>
  <si>
    <t xml:space="preserve">University of Adelaide </t>
  </si>
  <si>
    <t xml:space="preserve">Chiba University </t>
  </si>
  <si>
    <t xml:space="preserve">Université de Genève </t>
  </si>
  <si>
    <t xml:space="preserve">Universität Erlangen-Nürnberg </t>
  </si>
  <si>
    <t xml:space="preserve">Niels Bohr Institute </t>
  </si>
  <si>
    <t xml:space="preserve">Sungkyunkwan University </t>
  </si>
  <si>
    <t xml:space="preserve">SNOLAB / Queen's University </t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</si>
  <si>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</si>
  <si>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t>University of California, Berkeley</t>
  </si>
  <si>
    <t>University of California, Berkeley (Buford Price)</t>
  </si>
  <si>
    <t>University of Texas at Arlington</t>
  </si>
  <si>
    <t>Benjamin Jones</t>
  </si>
  <si>
    <t>Texas</t>
  </si>
  <si>
    <t>Institutional Lead</t>
  </si>
  <si>
    <t>Dawn Williams</t>
  </si>
  <si>
    <t>Katherine Rawlins</t>
  </si>
  <si>
    <t>George Japaridze</t>
  </si>
  <si>
    <t>Naoko Kurahashi Neilson</t>
  </si>
  <si>
    <t>Ignacio Taboada</t>
  </si>
  <si>
    <t>Spencer Klein</t>
  </si>
  <si>
    <t>Karen Andeen</t>
  </si>
  <si>
    <t>Janet Conrad</t>
  </si>
  <si>
    <t>Tyce DeYoung</t>
  </si>
  <si>
    <t>James Beatty</t>
  </si>
  <si>
    <t>Doug Cowen</t>
  </si>
  <si>
    <t>Xinhua Bai</t>
  </si>
  <si>
    <t>Ali Fazely</t>
  </si>
  <si>
    <t>Joanna Kiryluk</t>
  </si>
  <si>
    <t>Buford Price</t>
  </si>
  <si>
    <t>Steve Barwick</t>
  </si>
  <si>
    <t>Tom Gaisser</t>
  </si>
  <si>
    <t>Dave Besson</t>
  </si>
  <si>
    <t>Greg Sullivan</t>
  </si>
  <si>
    <t>Segev BenZvi</t>
  </si>
  <si>
    <t>Jim Madsen</t>
  </si>
  <si>
    <t>Albrecht Karle</t>
  </si>
  <si>
    <t>Reina Maruyama</t>
  </si>
  <si>
    <t>Marek Kowalski</t>
  </si>
  <si>
    <t>Christopher Wiebusch</t>
  </si>
  <si>
    <t>Wolfgang Rhode</t>
  </si>
  <si>
    <t>Lutz Köpke</t>
  </si>
  <si>
    <t>Alexander Kappes</t>
  </si>
  <si>
    <t>Klaus Helbing</t>
  </si>
  <si>
    <t>Julia Tjus</t>
  </si>
  <si>
    <t>Elisa Resconi</t>
  </si>
  <si>
    <t>J. A. Aguilar Sanchez</t>
  </si>
  <si>
    <t>Dirk Ryckbosch</t>
  </si>
  <si>
    <t>Catherine de Clercq</t>
  </si>
  <si>
    <t>Klas Hultqvist</t>
  </si>
  <si>
    <t>Olga Botner</t>
  </si>
  <si>
    <t>Darren Grant</t>
  </si>
  <si>
    <t>Subir Sarkar</t>
  </si>
  <si>
    <t>Jenni Adams</t>
  </si>
  <si>
    <t>Gary Hill</t>
  </si>
  <si>
    <t>Shigeru Yoshida</t>
  </si>
  <si>
    <t>Teresa Montaruli</t>
  </si>
  <si>
    <t>Gisela Anton</t>
  </si>
  <si>
    <t>Jason Koskinen</t>
  </si>
  <si>
    <t>Carsten Rott</t>
  </si>
  <si>
    <t>Ken Clark</t>
  </si>
  <si>
    <t>* IceCube M&amp;O Subawardee Institutions</t>
  </si>
  <si>
    <t>LBNL*</t>
  </si>
  <si>
    <t>University of  Alabama*</t>
  </si>
  <si>
    <t>Michigan State University*</t>
  </si>
  <si>
    <t>Pennsylvania State University*</t>
  </si>
  <si>
    <t>University of Delaware*</t>
  </si>
  <si>
    <t>University of Maryland*</t>
  </si>
  <si>
    <t>University of Wisconsin, River Falls*</t>
  </si>
  <si>
    <t>Contact E-mail</t>
  </si>
  <si>
    <t>drwilliams3@ua.edu</t>
  </si>
  <si>
    <t>kath@uaa.alaska.edu</t>
  </si>
  <si>
    <t>george.japaridze@gmail.com</t>
  </si>
  <si>
    <t>naoko.kurahashi@icecube.wisc.edu</t>
  </si>
  <si>
    <t>itaboada@gatech.edu</t>
  </si>
  <si>
    <t>srklein@lbl.gov</t>
  </si>
  <si>
    <t>karen.andeen@marquette.edu</t>
  </si>
  <si>
    <t>conrad@mit.edu</t>
  </si>
  <si>
    <t>deyoung@icecube.wisc.edu</t>
  </si>
  <si>
    <t>jbeatty@icecube.wisc.edu</t>
  </si>
  <si>
    <t>cowen@phys.psu.edu</t>
  </si>
  <si>
    <t>Xinhua.Bai@sdsmt.edu</t>
  </si>
  <si>
    <t>fazely@icecube.wisc.edu</t>
  </si>
  <si>
    <t>joanna.kiryluk@stonybrook.edu</t>
  </si>
  <si>
    <t>bprice@berkeley.edu</t>
  </si>
  <si>
    <t>barwick@hep.ps.uci.edu</t>
  </si>
  <si>
    <t>gaisser@bartol.udel.edu</t>
  </si>
  <si>
    <t>dbesson@icecube.wisc.edu</t>
  </si>
  <si>
    <t>sullivan@icecube.umd.edu</t>
  </si>
  <si>
    <t>segev.benzvi@icecube.wisc.edu</t>
  </si>
  <si>
    <t>ben.jones@uta.edu</t>
  </si>
  <si>
    <t>james.madsen@uwrf.edu</t>
  </si>
  <si>
    <t>karle@icecube.wisc.edu</t>
  </si>
  <si>
    <t>reina.maruyama@yale.edu</t>
  </si>
  <si>
    <t>marek.kowalski@desy.de</t>
  </si>
  <si>
    <t>wiebusch@physik.rwth-aachen.de</t>
  </si>
  <si>
    <t>Wolfgang.Rhode@physik.uni-dortmund.de</t>
  </si>
  <si>
    <t>koepke@uni-mainz.de</t>
  </si>
  <si>
    <t>alexander.kappes@icecube.wisc.edu</t>
  </si>
  <si>
    <t>helbing@uni-wuppertal.de</t>
  </si>
  <si>
    <t>Julia.Tjus@ruhr-uni-bochum.de</t>
  </si>
  <si>
    <t>elisa.resconi@tum.de</t>
  </si>
  <si>
    <t>juanan.aguilar@icecube.wisc.edu</t>
  </si>
  <si>
    <t>dirk@inwfsun1.Ugent.be</t>
  </si>
  <si>
    <t>catherine.de.clercq@vub.ac.be</t>
  </si>
  <si>
    <t>klas.hultqvist@physto.se</t>
  </si>
  <si>
    <t>olga.botner@physics.uu.se</t>
  </si>
  <si>
    <t>drg@ualberta.ca</t>
  </si>
  <si>
    <t>subir.sarkar@physics.ox.ac.uk</t>
  </si>
  <si>
    <t>jenni.adams@canterbury.ac.nz</t>
  </si>
  <si>
    <t>ghill@icecube.wisc.edu</t>
  </si>
  <si>
    <t>syoshida@hepburn.s.chiba-u.ac.jp</t>
  </si>
  <si>
    <t>teresa.montaruli@icecube.wisc.edu</t>
  </si>
  <si>
    <t>gisela.anton@physik.uni-erlangen.de</t>
  </si>
  <si>
    <t>koskinen@nbi.ku.dk</t>
  </si>
  <si>
    <t>carsten.rott@gmail.com</t>
  </si>
  <si>
    <t>Ken.Clark@snolab.ca</t>
  </si>
  <si>
    <t xml:space="preserve">University of Alaska </t>
  </si>
  <si>
    <t>South Dakota School of Mines &amp; Technology*</t>
  </si>
  <si>
    <r>
      <t xml:space="preserve">University of Münster </t>
    </r>
    <r>
      <rPr>
        <sz val="12"/>
        <color theme="1"/>
        <rFont val="Times New Roman"/>
        <family val="1"/>
      </rPr>
      <t>(Alexander Kappes)</t>
    </r>
  </si>
  <si>
    <t>v 23.1, September 30, 2017</t>
  </si>
  <si>
    <t>v 24.0  to  v 23.1 Differences</t>
  </si>
  <si>
    <t>v 24.0 May 10, 2018</t>
  </si>
  <si>
    <t>University of California, Los Angeles</t>
  </si>
  <si>
    <t>Nathan Whitehorn</t>
  </si>
  <si>
    <t>nwhitehorn@physics.ucla.edu</t>
  </si>
  <si>
    <t>UCLA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</si>
</sst>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&quot;(&quot;0"/>
    <numFmt numFmtId="166" formatCode="0&quot;)&quot;"/>
    <numFmt numFmtId="167" formatCode="[$-409]mmm\-yy;@"/>
    <numFmt numFmtId="168" formatCode="[$-409]mmm\-yyyy;@"/>
    <numFmt numFmtId="169" formatCode="0_);[Red]\(0\)"/>
    <numFmt numFmtId="170" formatCode="0.0%"/>
  </numFmts>
  <fonts count="69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0"/>
      <name val="Arial"/>
      <family val="2"/>
    </font>
    <font>
      <b/>
      <i/>
      <sz val="12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4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34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9" fontId="65" fillId="0" borderId="0" applyFont="0" applyFill="0" applyBorder="0" applyAlignment="0" applyProtection="0"/>
  </cellStyleXfs>
  <cellXfs count="530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" fontId="0" fillId="0" borderId="0" xfId="0" applyNumberFormat="1"/>
    <xf numFmtId="165" fontId="1" fillId="0" borderId="0" xfId="0" applyNumberFormat="1" applyFont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29" fillId="7" borderId="21" xfId="0" applyFont="1" applyFill="1" applyBorder="1"/>
    <xf numFmtId="0" fontId="33" fillId="0" borderId="14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7" fillId="0" borderId="14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 vertical="center" wrapText="1"/>
    </xf>
    <xf numFmtId="166" fontId="38" fillId="7" borderId="14" xfId="0" applyNumberFormat="1" applyFont="1" applyFill="1" applyBorder="1" applyAlignment="1">
      <alignment horizontal="center" vertical="center" wrapText="1"/>
    </xf>
    <xf numFmtId="0" fontId="39" fillId="7" borderId="11" xfId="0" applyFont="1" applyFill="1" applyBorder="1"/>
    <xf numFmtId="0" fontId="40" fillId="9" borderId="22" xfId="0" applyFont="1" applyFill="1" applyBorder="1" applyAlignment="1">
      <alignment horizontal="left" vertical="center" wrapText="1"/>
    </xf>
    <xf numFmtId="0" fontId="40" fillId="9" borderId="23" xfId="0" applyFont="1" applyFill="1" applyBorder="1" applyAlignment="1">
      <alignment vertical="center" wrapText="1"/>
    </xf>
    <xf numFmtId="166" fontId="37" fillId="7" borderId="22" xfId="0" applyNumberFormat="1" applyFont="1" applyFill="1" applyBorder="1" applyAlignment="1">
      <alignment horizontal="center" vertical="center" wrapText="1"/>
    </xf>
    <xf numFmtId="2" fontId="37" fillId="9" borderId="24" xfId="0" applyNumberFormat="1" applyFont="1" applyFill="1" applyBorder="1" applyAlignment="1">
      <alignment horizontal="center" vertical="center" wrapText="1"/>
    </xf>
    <xf numFmtId="2" fontId="37" fillId="9" borderId="25" xfId="0" applyNumberFormat="1" applyFont="1" applyFill="1" applyBorder="1" applyAlignment="1">
      <alignment horizontal="center" vertical="center" wrapText="1"/>
    </xf>
    <xf numFmtId="2" fontId="37" fillId="9" borderId="26" xfId="0" applyNumberFormat="1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vertical="center" wrapText="1"/>
    </xf>
    <xf numFmtId="0" fontId="40" fillId="9" borderId="27" xfId="0" applyFont="1" applyFill="1" applyBorder="1" applyAlignment="1">
      <alignment vertical="center" wrapText="1"/>
    </xf>
    <xf numFmtId="0" fontId="40" fillId="10" borderId="17" xfId="0" applyFont="1" applyFill="1" applyBorder="1" applyAlignment="1">
      <alignment vertical="center" wrapText="1"/>
    </xf>
    <xf numFmtId="0" fontId="40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6" fillId="0" borderId="18" xfId="1" applyFont="1" applyFill="1" applyBorder="1" applyAlignment="1">
      <alignment horizontal="center" vertical="top" wrapText="1"/>
    </xf>
    <xf numFmtId="0" fontId="26" fillId="0" borderId="19" xfId="1" applyFont="1" applyFill="1" applyBorder="1" applyAlignment="1">
      <alignment horizontal="center" vertical="top" wrapText="1"/>
    </xf>
    <xf numFmtId="0" fontId="26" fillId="0" borderId="20" xfId="1" applyFont="1" applyFill="1" applyBorder="1" applyAlignment="1">
      <alignment horizontal="center" vertical="top" wrapText="1"/>
    </xf>
    <xf numFmtId="0" fontId="27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3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22" fillId="0" borderId="14" xfId="1" applyNumberFormat="1" applyFont="1" applyBorder="1" applyAlignment="1">
      <alignment horizontal="center" vertical="center" wrapText="1"/>
    </xf>
    <xf numFmtId="165" fontId="23" fillId="0" borderId="29" xfId="1" applyNumberFormat="1" applyFont="1" applyBorder="1" applyAlignment="1">
      <alignment horizontal="center" vertical="center" wrapText="1"/>
    </xf>
    <xf numFmtId="1" fontId="23" fillId="0" borderId="2" xfId="1" applyNumberFormat="1" applyFont="1" applyBorder="1" applyAlignment="1">
      <alignment horizontal="center" vertical="center" wrapText="1"/>
    </xf>
    <xf numFmtId="166" fontId="23" fillId="0" borderId="15" xfId="1" applyNumberFormat="1" applyFont="1" applyBorder="1" applyAlignment="1">
      <alignment horizontal="center" vertical="center" wrapText="1"/>
    </xf>
    <xf numFmtId="166" fontId="2" fillId="7" borderId="14" xfId="1" applyNumberFormat="1" applyFont="1" applyFill="1" applyBorder="1" applyAlignment="1">
      <alignment horizontal="center" vertical="center" wrapText="1"/>
    </xf>
    <xf numFmtId="2" fontId="23" fillId="0" borderId="30" xfId="1" applyNumberFormat="1" applyFont="1" applyFill="1" applyBorder="1" applyAlignment="1">
      <alignment horizontal="center" vertical="center" wrapText="1"/>
    </xf>
    <xf numFmtId="2" fontId="35" fillId="0" borderId="31" xfId="1" applyNumberFormat="1" applyFont="1" applyFill="1" applyBorder="1" applyAlignment="1">
      <alignment horizontal="center" vertical="center" wrapText="1"/>
    </xf>
    <xf numFmtId="2" fontId="23" fillId="0" borderId="31" xfId="1" applyNumberFormat="1" applyFont="1" applyFill="1" applyBorder="1" applyAlignment="1">
      <alignment horizontal="center" vertical="center" wrapText="1"/>
    </xf>
    <xf numFmtId="2" fontId="35" fillId="0" borderId="32" xfId="1" applyNumberFormat="1" applyFont="1" applyFill="1" applyBorder="1" applyAlignment="1">
      <alignment horizontal="center" vertical="center" wrapText="1"/>
    </xf>
    <xf numFmtId="2" fontId="36" fillId="0" borderId="32" xfId="1" applyNumberFormat="1" applyFont="1" applyFill="1" applyBorder="1" applyAlignment="1">
      <alignment horizontal="center" vertical="center" wrapText="1"/>
    </xf>
    <xf numFmtId="2" fontId="23" fillId="0" borderId="32" xfId="1" applyNumberFormat="1" applyFont="1" applyFill="1" applyBorder="1" applyAlignment="1">
      <alignment horizontal="center" vertical="center" wrapText="1"/>
    </xf>
    <xf numFmtId="2" fontId="22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wrapText="1"/>
    </xf>
    <xf numFmtId="2" fontId="30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Border="1" applyAlignment="1">
      <alignment horizontal="center" vertical="center" wrapText="1"/>
    </xf>
    <xf numFmtId="165" fontId="35" fillId="0" borderId="29" xfId="1" applyNumberFormat="1" applyFont="1" applyBorder="1" applyAlignment="1">
      <alignment horizontal="center" vertical="center" wrapText="1"/>
    </xf>
    <xf numFmtId="166" fontId="35" fillId="0" borderId="15" xfId="1" applyNumberFormat="1" applyFont="1" applyBorder="1" applyAlignment="1">
      <alignment horizontal="center" vertical="center" wrapText="1"/>
    </xf>
    <xf numFmtId="166" fontId="30" fillId="0" borderId="15" xfId="1" applyNumberFormat="1" applyFont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35" fillId="0" borderId="30" xfId="1" applyNumberFormat="1" applyFont="1" applyFill="1" applyBorder="1" applyAlignment="1">
      <alignment horizontal="center" vertical="center" wrapText="1"/>
    </xf>
    <xf numFmtId="2" fontId="30" fillId="0" borderId="30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Border="1" applyAlignment="1">
      <alignment horizontal="center" vertical="center" wrapText="1"/>
    </xf>
    <xf numFmtId="0" fontId="33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41" fillId="9" borderId="22" xfId="1" applyNumberFormat="1" applyFont="1" applyFill="1" applyBorder="1" applyAlignment="1">
      <alignment horizontal="center" vertical="center" wrapText="1"/>
    </xf>
    <xf numFmtId="165" fontId="36" fillId="9" borderId="33" xfId="1" applyNumberFormat="1" applyFont="1" applyFill="1" applyBorder="1" applyAlignment="1">
      <alignment horizontal="center" vertical="center" wrapText="1"/>
    </xf>
    <xf numFmtId="1" fontId="36" fillId="9" borderId="23" xfId="1" applyNumberFormat="1" applyFont="1" applyFill="1" applyBorder="1" applyAlignment="1">
      <alignment horizontal="center" vertical="center" wrapText="1"/>
    </xf>
    <xf numFmtId="166" fontId="36" fillId="9" borderId="34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2" fontId="22" fillId="9" borderId="24" xfId="1" applyNumberFormat="1" applyFont="1" applyFill="1" applyBorder="1" applyAlignment="1">
      <alignment horizontal="center" vertical="center" wrapText="1"/>
    </xf>
    <xf numFmtId="2" fontId="22" fillId="9" borderId="25" xfId="1" applyNumberFormat="1" applyFont="1" applyFill="1" applyBorder="1" applyAlignment="1">
      <alignment horizontal="center" vertical="center" wrapText="1"/>
    </xf>
    <xf numFmtId="2" fontId="22" fillId="9" borderId="26" xfId="1" applyNumberFormat="1" applyFont="1" applyFill="1" applyBorder="1" applyAlignment="1">
      <alignment horizontal="center" vertical="center" wrapText="1"/>
    </xf>
    <xf numFmtId="2" fontId="28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22" fillId="0" borderId="14" xfId="1" applyNumberFormat="1" applyFont="1" applyFill="1" applyBorder="1" applyAlignment="1">
      <alignment horizontal="center" vertical="center" wrapText="1"/>
    </xf>
    <xf numFmtId="165" fontId="23" fillId="0" borderId="29" xfId="1" applyNumberFormat="1" applyFont="1" applyFill="1" applyBorder="1" applyAlignment="1">
      <alignment horizontal="center" vertical="center" wrapText="1"/>
    </xf>
    <xf numFmtId="1" fontId="23" fillId="0" borderId="2" xfId="1" applyNumberFormat="1" applyFont="1" applyFill="1" applyBorder="1" applyAlignment="1">
      <alignment horizontal="center" vertical="center" wrapText="1"/>
    </xf>
    <xf numFmtId="166" fontId="23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/>
    <xf numFmtId="166" fontId="35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30" fillId="0" borderId="2" xfId="1" applyNumberFormat="1" applyFont="1" applyFill="1" applyBorder="1" applyAlignment="1">
      <alignment horizontal="center" vertical="center" wrapText="1"/>
    </xf>
    <xf numFmtId="166" fontId="30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Fill="1" applyBorder="1" applyAlignment="1">
      <alignment horizontal="center" vertical="center" wrapText="1"/>
    </xf>
    <xf numFmtId="165" fontId="30" fillId="0" borderId="29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65" fontId="35" fillId="0" borderId="29" xfId="1" applyNumberFormat="1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41" fillId="9" borderId="17" xfId="1" applyNumberFormat="1" applyFont="1" applyFill="1" applyBorder="1" applyAlignment="1">
      <alignment horizontal="center" vertical="center" wrapText="1"/>
    </xf>
    <xf numFmtId="165" fontId="36" fillId="9" borderId="36" xfId="1" applyNumberFormat="1" applyFont="1" applyFill="1" applyBorder="1" applyAlignment="1">
      <alignment horizontal="center" vertical="center" wrapText="1"/>
    </xf>
    <xf numFmtId="1" fontId="36" fillId="9" borderId="27" xfId="1" applyNumberFormat="1" applyFont="1" applyFill="1" applyBorder="1" applyAlignment="1">
      <alignment horizontal="center" vertical="center" wrapText="1"/>
    </xf>
    <xf numFmtId="166" fontId="36" fillId="9" borderId="37" xfId="1" applyNumberFormat="1" applyFont="1" applyFill="1" applyBorder="1" applyAlignment="1">
      <alignment horizontal="center" vertical="center" wrapText="1"/>
    </xf>
    <xf numFmtId="166" fontId="3" fillId="7" borderId="1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2" fillId="9" borderId="39" xfId="1" applyNumberFormat="1" applyFont="1" applyFill="1" applyBorder="1" applyAlignment="1">
      <alignment horizontal="center" vertical="center" wrapText="1"/>
    </xf>
    <xf numFmtId="2" fontId="22" fillId="9" borderId="40" xfId="1" applyNumberFormat="1" applyFont="1" applyFill="1" applyBorder="1" applyAlignment="1">
      <alignment horizontal="center" vertical="center" wrapText="1"/>
    </xf>
    <xf numFmtId="2" fontId="28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41" fillId="10" borderId="17" xfId="1" applyNumberFormat="1" applyFont="1" applyFill="1" applyBorder="1" applyAlignment="1">
      <alignment horizontal="center" vertical="center" wrapText="1"/>
    </xf>
    <xf numFmtId="165" fontId="36" fillId="10" borderId="36" xfId="1" applyNumberFormat="1" applyFont="1" applyFill="1" applyBorder="1" applyAlignment="1">
      <alignment horizontal="center" vertical="center" wrapText="1"/>
    </xf>
    <xf numFmtId="1" fontId="36" fillId="10" borderId="27" xfId="1" applyNumberFormat="1" applyFont="1" applyFill="1" applyBorder="1" applyAlignment="1">
      <alignment horizontal="center" vertical="center" wrapText="1"/>
    </xf>
    <xf numFmtId="166" fontId="36" fillId="10" borderId="37" xfId="1" applyNumberFormat="1" applyFont="1" applyFill="1" applyBorder="1" applyAlignment="1">
      <alignment horizontal="center" vertical="center" wrapText="1"/>
    </xf>
    <xf numFmtId="2" fontId="22" fillId="10" borderId="38" xfId="1" applyNumberFormat="1" applyFont="1" applyFill="1" applyBorder="1" applyAlignment="1">
      <alignment horizontal="center" vertical="center" wrapText="1"/>
    </xf>
    <xf numFmtId="2" fontId="22" fillId="10" borderId="39" xfId="1" applyNumberFormat="1" applyFont="1" applyFill="1" applyBorder="1" applyAlignment="1">
      <alignment horizontal="center" vertical="center" wrapText="1"/>
    </xf>
    <xf numFmtId="2" fontId="22" fillId="10" borderId="40" xfId="1" applyNumberFormat="1" applyFont="1" applyFill="1" applyBorder="1" applyAlignment="1">
      <alignment horizontal="center" vertical="center" wrapText="1"/>
    </xf>
    <xf numFmtId="2" fontId="24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9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4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45" fillId="11" borderId="0" xfId="1" applyFont="1" applyFill="1" applyAlignment="1">
      <alignment horizontal="center" vertical="center"/>
    </xf>
    <xf numFmtId="0" fontId="46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7" fillId="12" borderId="8" xfId="1" applyFont="1" applyFill="1" applyBorder="1" applyAlignment="1">
      <alignment horizontal="center"/>
    </xf>
    <xf numFmtId="0" fontId="2" fillId="0" borderId="42" xfId="0" applyFont="1" applyFill="1" applyBorder="1" applyAlignment="1">
      <alignment horizontal="left" vertical="center" wrapText="1"/>
    </xf>
    <xf numFmtId="0" fontId="0" fillId="11" borderId="13" xfId="0" applyFill="1" applyBorder="1"/>
    <xf numFmtId="0" fontId="29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39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39" fillId="12" borderId="11" xfId="0" applyFont="1" applyFill="1" applyBorder="1"/>
    <xf numFmtId="0" fontId="0" fillId="12" borderId="12" xfId="0" applyFill="1" applyBorder="1"/>
    <xf numFmtId="0" fontId="29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5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66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65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66" fontId="3" fillId="9" borderId="37" xfId="0" applyNumberFormat="1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44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65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66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44" fillId="9" borderId="34" xfId="0" applyNumberFormat="1" applyFont="1" applyFill="1" applyBorder="1" applyAlignment="1">
      <alignment horizontal="center" vertical="center"/>
    </xf>
    <xf numFmtId="166" fontId="2" fillId="12" borderId="14" xfId="0" applyNumberFormat="1" applyFont="1" applyFill="1" applyBorder="1" applyAlignment="1">
      <alignment horizontal="center" vertical="center" wrapText="1"/>
    </xf>
    <xf numFmtId="166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66" fontId="3" fillId="12" borderId="17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40" fillId="9" borderId="35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50" fillId="9" borderId="22" xfId="0" applyFont="1" applyFill="1" applyBorder="1" applyAlignment="1">
      <alignment horizontal="left" vertical="center" wrapText="1"/>
    </xf>
    <xf numFmtId="0" fontId="50" fillId="9" borderId="17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4" fillId="9" borderId="22" xfId="0" applyFont="1" applyFill="1" applyBorder="1" applyAlignment="1">
      <alignment horizontal="left" vertical="center" wrapText="1"/>
    </xf>
    <xf numFmtId="2" fontId="22" fillId="9" borderId="24" xfId="0" applyNumberFormat="1" applyFont="1" applyFill="1" applyBorder="1" applyAlignment="1">
      <alignment horizontal="center" vertical="center" wrapText="1"/>
    </xf>
    <xf numFmtId="2" fontId="22" fillId="9" borderId="25" xfId="0" applyNumberFormat="1" applyFont="1" applyFill="1" applyBorder="1" applyAlignment="1">
      <alignment horizontal="center" vertical="center" wrapText="1"/>
    </xf>
    <xf numFmtId="2" fontId="22" fillId="9" borderId="2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9" borderId="22" xfId="0" applyFont="1" applyFill="1" applyBorder="1" applyAlignment="1">
      <alignment horizontal="left" vertical="center" wrapText="1"/>
    </xf>
    <xf numFmtId="1" fontId="55" fillId="9" borderId="22" xfId="0" applyNumberFormat="1" applyFont="1" applyFill="1" applyBorder="1" applyAlignment="1">
      <alignment horizontal="center" vertical="center" wrapText="1"/>
    </xf>
    <xf numFmtId="165" fontId="56" fillId="9" borderId="33" xfId="0" applyNumberFormat="1" applyFont="1" applyFill="1" applyBorder="1" applyAlignment="1">
      <alignment horizontal="center" vertical="center" wrapText="1"/>
    </xf>
    <xf numFmtId="1" fontId="56" fillId="9" borderId="23" xfId="0" applyNumberFormat="1" applyFont="1" applyFill="1" applyBorder="1" applyAlignment="1">
      <alignment horizontal="center" vertical="center" wrapText="1"/>
    </xf>
    <xf numFmtId="166" fontId="56" fillId="9" borderId="34" xfId="0" applyNumberFormat="1" applyFont="1" applyFill="1" applyBorder="1" applyAlignment="1">
      <alignment horizontal="center" vertical="center" wrapText="1"/>
    </xf>
    <xf numFmtId="2" fontId="28" fillId="9" borderId="34" xfId="0" applyNumberFormat="1" applyFont="1" applyFill="1" applyBorder="1" applyAlignment="1">
      <alignment horizontal="center" vertical="center"/>
    </xf>
    <xf numFmtId="1" fontId="55" fillId="9" borderId="17" xfId="0" applyNumberFormat="1" applyFont="1" applyFill="1" applyBorder="1" applyAlignment="1">
      <alignment horizontal="center" vertical="center" wrapText="1"/>
    </xf>
    <xf numFmtId="165" fontId="56" fillId="9" borderId="36" xfId="0" applyNumberFormat="1" applyFont="1" applyFill="1" applyBorder="1" applyAlignment="1">
      <alignment horizontal="center" vertical="center" wrapText="1"/>
    </xf>
    <xf numFmtId="1" fontId="56" fillId="9" borderId="27" xfId="0" applyNumberFormat="1" applyFont="1" applyFill="1" applyBorder="1" applyAlignment="1">
      <alignment horizontal="center" vertical="center" wrapText="1"/>
    </xf>
    <xf numFmtId="166" fontId="56" fillId="9" borderId="37" xfId="0" applyNumberFormat="1" applyFont="1" applyFill="1" applyBorder="1" applyAlignment="1">
      <alignment horizontal="center" vertical="center" wrapText="1"/>
    </xf>
    <xf numFmtId="2" fontId="22" fillId="9" borderId="38" xfId="0" applyNumberFormat="1" applyFont="1" applyFill="1" applyBorder="1" applyAlignment="1">
      <alignment horizontal="center" vertical="center" wrapText="1"/>
    </xf>
    <xf numFmtId="2" fontId="22" fillId="9" borderId="39" xfId="0" applyNumberFormat="1" applyFont="1" applyFill="1" applyBorder="1" applyAlignment="1">
      <alignment horizontal="center" vertical="center" wrapText="1"/>
    </xf>
    <xf numFmtId="2" fontId="22" fillId="9" borderId="40" xfId="0" applyNumberFormat="1" applyFont="1" applyFill="1" applyBorder="1" applyAlignment="1">
      <alignment horizontal="center" vertical="center" wrapText="1"/>
    </xf>
    <xf numFmtId="2" fontId="28" fillId="9" borderId="37" xfId="0" applyNumberFormat="1" applyFont="1" applyFill="1" applyBorder="1" applyAlignment="1">
      <alignment horizontal="center" vertical="center"/>
    </xf>
    <xf numFmtId="1" fontId="55" fillId="10" borderId="17" xfId="0" applyNumberFormat="1" applyFont="1" applyFill="1" applyBorder="1" applyAlignment="1">
      <alignment horizontal="center" vertical="center" wrapText="1"/>
    </xf>
    <xf numFmtId="165" fontId="56" fillId="10" borderId="36" xfId="0" applyNumberFormat="1" applyFont="1" applyFill="1" applyBorder="1" applyAlignment="1">
      <alignment horizontal="center" vertical="center" wrapText="1"/>
    </xf>
    <xf numFmtId="1" fontId="56" fillId="10" borderId="27" xfId="0" applyNumberFormat="1" applyFont="1" applyFill="1" applyBorder="1" applyAlignment="1">
      <alignment horizontal="center" vertical="center" wrapText="1"/>
    </xf>
    <xf numFmtId="166" fontId="56" fillId="10" borderId="37" xfId="0" applyNumberFormat="1" applyFont="1" applyFill="1" applyBorder="1" applyAlignment="1">
      <alignment horizontal="center" vertical="center" wrapText="1"/>
    </xf>
    <xf numFmtId="2" fontId="22" fillId="10" borderId="38" xfId="0" applyNumberFormat="1" applyFont="1" applyFill="1" applyBorder="1" applyAlignment="1">
      <alignment horizontal="center" vertical="center" wrapText="1"/>
    </xf>
    <xf numFmtId="2" fontId="22" fillId="10" borderId="39" xfId="0" applyNumberFormat="1" applyFont="1" applyFill="1" applyBorder="1" applyAlignment="1">
      <alignment horizontal="center" vertical="center" wrapText="1"/>
    </xf>
    <xf numFmtId="2" fontId="22" fillId="10" borderId="40" xfId="0" applyNumberFormat="1" applyFont="1" applyFill="1" applyBorder="1" applyAlignment="1">
      <alignment horizontal="center" vertical="center" wrapText="1"/>
    </xf>
    <xf numFmtId="2" fontId="24" fillId="10" borderId="3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6" fillId="9" borderId="35" xfId="0" applyFont="1" applyFill="1" applyBorder="1" applyAlignment="1">
      <alignment horizontal="left" vertical="center" wrapText="1"/>
    </xf>
    <xf numFmtId="0" fontId="6" fillId="9" borderId="41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3" xfId="0" pivotButton="1" applyBorder="1"/>
    <xf numFmtId="0" fontId="0" fillId="0" borderId="43" xfId="0" applyNumberFormat="1" applyBorder="1"/>
    <xf numFmtId="0" fontId="0" fillId="0" borderId="47" xfId="0" applyNumberFormat="1" applyBorder="1"/>
    <xf numFmtId="0" fontId="0" fillId="0" borderId="48" xfId="0" applyNumberFormat="1" applyBorder="1"/>
    <xf numFmtId="0" fontId="0" fillId="0" borderId="0" xfId="0" applyNumberFormat="1"/>
    <xf numFmtId="0" fontId="52" fillId="0" borderId="49" xfId="0" applyFont="1" applyBorder="1"/>
    <xf numFmtId="0" fontId="52" fillId="0" borderId="50" xfId="0" applyFont="1" applyBorder="1"/>
    <xf numFmtId="0" fontId="52" fillId="0" borderId="49" xfId="0" applyNumberFormat="1" applyFont="1" applyBorder="1"/>
    <xf numFmtId="0" fontId="52" fillId="0" borderId="51" xfId="0" applyNumberFormat="1" applyFont="1" applyBorder="1"/>
    <xf numFmtId="168" fontId="0" fillId="0" borderId="43" xfId="0" applyNumberFormat="1" applyBorder="1"/>
    <xf numFmtId="0" fontId="0" fillId="0" borderId="52" xfId="0" applyNumberFormat="1" applyBorder="1"/>
    <xf numFmtId="0" fontId="0" fillId="0" borderId="53" xfId="0" applyNumberFormat="1" applyBorder="1"/>
    <xf numFmtId="0" fontId="52" fillId="0" borderId="54" xfId="0" applyNumberFormat="1" applyFont="1" applyBorder="1"/>
    <xf numFmtId="0" fontId="0" fillId="0" borderId="52" xfId="0" applyBorder="1"/>
    <xf numFmtId="0" fontId="0" fillId="0" borderId="47" xfId="0" applyBorder="1"/>
    <xf numFmtId="1" fontId="20" fillId="6" borderId="0" xfId="0" applyNumberFormat="1" applyFont="1" applyFill="1"/>
    <xf numFmtId="0" fontId="53" fillId="0" borderId="0" xfId="0" applyFont="1" applyAlignment="1">
      <alignment horizontal="center" vertical="center"/>
    </xf>
    <xf numFmtId="1" fontId="17" fillId="0" borderId="55" xfId="0" applyNumberFormat="1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" fontId="18" fillId="0" borderId="56" xfId="0" applyNumberFormat="1" applyFont="1" applyFill="1" applyBorder="1" applyAlignment="1">
      <alignment horizontal="center" vertical="center" wrapText="1"/>
    </xf>
    <xf numFmtId="1" fontId="18" fillId="0" borderId="57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1" fontId="17" fillId="0" borderId="59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" fontId="19" fillId="0" borderId="63" xfId="0" applyNumberFormat="1" applyFont="1" applyFill="1" applyBorder="1" applyAlignment="1">
      <alignment horizontal="center" vertical="center" wrapText="1"/>
    </xf>
    <xf numFmtId="1" fontId="18" fillId="0" borderId="64" xfId="0" applyNumberFormat="1" applyFont="1" applyFill="1" applyBorder="1" applyAlignment="1">
      <alignment horizontal="center" vertical="center" wrapText="1"/>
    </xf>
    <xf numFmtId="1" fontId="18" fillId="0" borderId="65" xfId="0" applyNumberFormat="1" applyFont="1" applyFill="1" applyBorder="1" applyAlignment="1">
      <alignment horizontal="center" vertical="center" wrapText="1"/>
    </xf>
    <xf numFmtId="1" fontId="18" fillId="0" borderId="66" xfId="0" applyNumberFormat="1" applyFont="1" applyFill="1" applyBorder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center" vertical="center" wrapText="1"/>
    </xf>
    <xf numFmtId="1" fontId="18" fillId="0" borderId="68" xfId="0" applyNumberFormat="1" applyFont="1" applyFill="1" applyBorder="1" applyAlignment="1">
      <alignment horizontal="center" vertical="center" wrapText="1"/>
    </xf>
    <xf numFmtId="1" fontId="17" fillId="0" borderId="69" xfId="0" applyNumberFormat="1" applyFont="1" applyFill="1" applyBorder="1" applyAlignment="1">
      <alignment horizontal="center" vertical="center" wrapText="1"/>
    </xf>
    <xf numFmtId="1" fontId="17" fillId="0" borderId="70" xfId="0" applyNumberFormat="1" applyFont="1" applyFill="1" applyBorder="1" applyAlignment="1">
      <alignment horizontal="center" vertical="center" wrapText="1"/>
    </xf>
    <xf numFmtId="1" fontId="17" fillId="0" borderId="71" xfId="0" applyNumberFormat="1" applyFont="1" applyFill="1" applyBorder="1" applyAlignment="1">
      <alignment horizontal="center" vertical="center" wrapText="1"/>
    </xf>
    <xf numFmtId="1" fontId="18" fillId="0" borderId="72" xfId="0" applyNumberFormat="1" applyFont="1" applyFill="1" applyBorder="1" applyAlignment="1">
      <alignment horizontal="center" vertical="center" wrapText="1"/>
    </xf>
    <xf numFmtId="0" fontId="0" fillId="0" borderId="48" xfId="0" applyBorder="1"/>
    <xf numFmtId="168" fontId="0" fillId="0" borderId="46" xfId="0" applyNumberFormat="1" applyBorder="1"/>
    <xf numFmtId="17" fontId="33" fillId="9" borderId="22" xfId="0" quotePrefix="1" applyNumberFormat="1" applyFont="1" applyFill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75" xfId="0" applyNumberFormat="1" applyFont="1" applyFill="1" applyBorder="1" applyAlignment="1">
      <alignment horizontal="center" vertical="center" wrapText="1"/>
    </xf>
    <xf numFmtId="165" fontId="3" fillId="10" borderId="76" xfId="0" applyNumberFormat="1" applyFont="1" applyFill="1" applyBorder="1" applyAlignment="1">
      <alignment horizontal="center" vertical="center" wrapText="1"/>
    </xf>
    <xf numFmtId="1" fontId="3" fillId="10" borderId="77" xfId="0" applyNumberFormat="1" applyFont="1" applyFill="1" applyBorder="1" applyAlignment="1">
      <alignment horizontal="center" vertical="center" wrapText="1"/>
    </xf>
    <xf numFmtId="169" fontId="3" fillId="9" borderId="78" xfId="0" applyNumberFormat="1" applyFont="1" applyFill="1" applyBorder="1" applyAlignment="1">
      <alignment horizontal="center" vertical="center" wrapText="1"/>
    </xf>
    <xf numFmtId="169" fontId="3" fillId="9" borderId="79" xfId="0" applyNumberFormat="1" applyFont="1" applyFill="1" applyBorder="1" applyAlignment="1">
      <alignment horizontal="center" vertical="center" wrapText="1"/>
    </xf>
    <xf numFmtId="169" fontId="3" fillId="9" borderId="37" xfId="0" applyNumberFormat="1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1" fontId="3" fillId="0" borderId="98" xfId="0" applyNumberFormat="1" applyFont="1" applyFill="1" applyBorder="1" applyAlignment="1">
      <alignment horizontal="center" vertical="center" wrapText="1"/>
    </xf>
    <xf numFmtId="165" fontId="2" fillId="0" borderId="99" xfId="0" applyNumberFormat="1" applyFont="1" applyFill="1" applyBorder="1" applyAlignment="1">
      <alignment horizontal="center" vertical="center" wrapText="1"/>
    </xf>
    <xf numFmtId="1" fontId="2" fillId="0" borderId="100" xfId="0" applyNumberFormat="1" applyFont="1" applyFill="1" applyBorder="1" applyAlignment="1">
      <alignment horizontal="center" vertical="center" wrapText="1"/>
    </xf>
    <xf numFmtId="169" fontId="2" fillId="0" borderId="101" xfId="0" applyNumberFormat="1" applyFont="1" applyFill="1" applyBorder="1" applyAlignment="1">
      <alignment horizontal="center" vertical="center" wrapText="1"/>
    </xf>
    <xf numFmtId="169" fontId="2" fillId="0" borderId="102" xfId="0" applyNumberFormat="1" applyFont="1" applyFill="1" applyBorder="1" applyAlignment="1">
      <alignment horizontal="center" vertical="center" wrapText="1"/>
    </xf>
    <xf numFmtId="0" fontId="3" fillId="0" borderId="103" xfId="0" applyFont="1" applyFill="1" applyBorder="1" applyAlignment="1">
      <alignment horizontal="center" vertical="center" wrapText="1"/>
    </xf>
    <xf numFmtId="1" fontId="3" fillId="0" borderId="103" xfId="0" applyNumberFormat="1" applyFont="1" applyFill="1" applyBorder="1" applyAlignment="1">
      <alignment horizontal="center" vertical="center" wrapText="1"/>
    </xf>
    <xf numFmtId="165" fontId="2" fillId="0" borderId="104" xfId="0" applyNumberFormat="1" applyFont="1" applyFill="1" applyBorder="1" applyAlignment="1">
      <alignment horizontal="center" vertical="center" wrapText="1"/>
    </xf>
    <xf numFmtId="1" fontId="2" fillId="0" borderId="105" xfId="0" applyNumberFormat="1" applyFont="1" applyFill="1" applyBorder="1" applyAlignment="1">
      <alignment horizontal="center" vertical="center" wrapText="1"/>
    </xf>
    <xf numFmtId="169" fontId="2" fillId="0" borderId="106" xfId="0" applyNumberFormat="1" applyFont="1" applyFill="1" applyBorder="1" applyAlignment="1">
      <alignment horizontal="center" vertical="center" wrapText="1"/>
    </xf>
    <xf numFmtId="169" fontId="2" fillId="0" borderId="107" xfId="0" applyNumberFormat="1" applyFont="1" applyFill="1" applyBorder="1" applyAlignment="1">
      <alignment horizontal="center" vertical="center" wrapText="1"/>
    </xf>
    <xf numFmtId="0" fontId="3" fillId="0" borderId="108" xfId="0" applyFont="1" applyFill="1" applyBorder="1" applyAlignment="1">
      <alignment horizontal="center" vertical="center" wrapText="1"/>
    </xf>
    <xf numFmtId="1" fontId="3" fillId="0" borderId="108" xfId="0" applyNumberFormat="1" applyFont="1" applyFill="1" applyBorder="1" applyAlignment="1">
      <alignment horizontal="center" vertical="center" wrapText="1"/>
    </xf>
    <xf numFmtId="165" fontId="2" fillId="0" borderId="109" xfId="0" applyNumberFormat="1" applyFont="1" applyFill="1" applyBorder="1" applyAlignment="1">
      <alignment horizontal="center" vertical="center" wrapText="1"/>
    </xf>
    <xf numFmtId="1" fontId="2" fillId="0" borderId="110" xfId="0" applyNumberFormat="1" applyFont="1" applyFill="1" applyBorder="1" applyAlignment="1">
      <alignment horizontal="center" vertical="center" wrapText="1"/>
    </xf>
    <xf numFmtId="169" fontId="2" fillId="0" borderId="111" xfId="0" applyNumberFormat="1" applyFont="1" applyFill="1" applyBorder="1" applyAlignment="1">
      <alignment horizontal="center" vertical="center" wrapText="1"/>
    </xf>
    <xf numFmtId="169" fontId="2" fillId="0" borderId="112" xfId="0" applyNumberFormat="1" applyFont="1" applyFill="1" applyBorder="1" applyAlignment="1">
      <alignment horizontal="center" vertical="center" wrapText="1"/>
    </xf>
    <xf numFmtId="1" fontId="3" fillId="0" borderId="98" xfId="0" applyNumberFormat="1" applyFont="1" applyBorder="1" applyAlignment="1">
      <alignment horizontal="center" vertical="center" wrapText="1"/>
    </xf>
    <xf numFmtId="165" fontId="2" fillId="0" borderId="99" xfId="0" applyNumberFormat="1" applyFont="1" applyBorder="1" applyAlignment="1">
      <alignment horizontal="center" vertical="center" wrapText="1"/>
    </xf>
    <xf numFmtId="1" fontId="2" fillId="0" borderId="100" xfId="0" applyNumberFormat="1" applyFont="1" applyBorder="1" applyAlignment="1">
      <alignment horizontal="center" vertical="center" wrapText="1"/>
    </xf>
    <xf numFmtId="169" fontId="2" fillId="0" borderId="101" xfId="0" applyNumberFormat="1" applyFont="1" applyBorder="1" applyAlignment="1">
      <alignment horizontal="center" vertical="center" wrapText="1"/>
    </xf>
    <xf numFmtId="169" fontId="2" fillId="0" borderId="102" xfId="0" applyNumberFormat="1" applyFont="1" applyBorder="1" applyAlignment="1">
      <alignment horizontal="center" vertical="center" wrapText="1"/>
    </xf>
    <xf numFmtId="1" fontId="3" fillId="0" borderId="103" xfId="0" applyNumberFormat="1" applyFont="1" applyBorder="1" applyAlignment="1">
      <alignment horizontal="center" vertical="center" wrapText="1"/>
    </xf>
    <xf numFmtId="165" fontId="2" fillId="0" borderId="104" xfId="0" applyNumberFormat="1" applyFont="1" applyBorder="1" applyAlignment="1">
      <alignment horizontal="center" vertical="center" wrapText="1"/>
    </xf>
    <xf numFmtId="1" fontId="2" fillId="0" borderId="105" xfId="0" applyNumberFormat="1" applyFont="1" applyBorder="1" applyAlignment="1">
      <alignment horizontal="center" vertical="center" wrapText="1"/>
    </xf>
    <xf numFmtId="169" fontId="2" fillId="0" borderId="106" xfId="0" applyNumberFormat="1" applyFont="1" applyBorder="1" applyAlignment="1">
      <alignment horizontal="center" vertical="center" wrapText="1"/>
    </xf>
    <xf numFmtId="169" fontId="2" fillId="0" borderId="107" xfId="0" applyNumberFormat="1" applyFont="1" applyBorder="1" applyAlignment="1">
      <alignment horizontal="center" vertical="center" wrapText="1"/>
    </xf>
    <xf numFmtId="0" fontId="22" fillId="0" borderId="103" xfId="0" applyFont="1" applyFill="1" applyBorder="1" applyAlignment="1">
      <alignment horizontal="center" vertical="center" wrapText="1"/>
    </xf>
    <xf numFmtId="1" fontId="3" fillId="0" borderId="108" xfId="0" applyNumberFormat="1" applyFont="1" applyBorder="1" applyAlignment="1">
      <alignment horizontal="center" vertical="center" wrapText="1"/>
    </xf>
    <xf numFmtId="165" fontId="2" fillId="0" borderId="109" xfId="0" applyNumberFormat="1" applyFont="1" applyBorder="1" applyAlignment="1">
      <alignment horizontal="center" vertical="center" wrapText="1"/>
    </xf>
    <xf numFmtId="1" fontId="2" fillId="0" borderId="110" xfId="0" applyNumberFormat="1" applyFont="1" applyBorder="1" applyAlignment="1">
      <alignment horizontal="center" vertical="center" wrapText="1"/>
    </xf>
    <xf numFmtId="169" fontId="2" fillId="0" borderId="111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79" xfId="0" applyFont="1" applyFill="1" applyBorder="1" applyAlignment="1">
      <alignment horizontal="center" vertical="center" wrapText="1"/>
    </xf>
    <xf numFmtId="0" fontId="3" fillId="0" borderId="113" xfId="0" applyFont="1" applyFill="1" applyBorder="1" applyAlignment="1">
      <alignment horizontal="center" vertical="center" wrapText="1"/>
    </xf>
    <xf numFmtId="1" fontId="3" fillId="0" borderId="113" xfId="0" applyNumberFormat="1" applyFont="1" applyFill="1" applyBorder="1" applyAlignment="1">
      <alignment horizontal="center" vertical="center" wrapText="1"/>
    </xf>
    <xf numFmtId="165" fontId="2" fillId="0" borderId="114" xfId="0" applyNumberFormat="1" applyFont="1" applyFill="1" applyBorder="1" applyAlignment="1">
      <alignment horizontal="center" vertical="center" wrapText="1"/>
    </xf>
    <xf numFmtId="1" fontId="2" fillId="0" borderId="115" xfId="0" applyNumberFormat="1" applyFont="1" applyFill="1" applyBorder="1" applyAlignment="1">
      <alignment horizontal="center" vertical="center" wrapText="1"/>
    </xf>
    <xf numFmtId="169" fontId="2" fillId="0" borderId="116" xfId="0" applyNumberFormat="1" applyFont="1" applyFill="1" applyBorder="1" applyAlignment="1">
      <alignment horizontal="center" vertical="center" wrapText="1"/>
    </xf>
    <xf numFmtId="169" fontId="2" fillId="0" borderId="117" xfId="0" applyNumberFormat="1" applyFont="1" applyFill="1" applyBorder="1" applyAlignment="1">
      <alignment horizontal="center" vertical="center" wrapText="1"/>
    </xf>
    <xf numFmtId="0" fontId="3" fillId="0" borderId="118" xfId="0" applyFont="1" applyFill="1" applyBorder="1" applyAlignment="1">
      <alignment horizontal="center" vertical="center" wrapText="1"/>
    </xf>
    <xf numFmtId="1" fontId="3" fillId="0" borderId="118" xfId="0" applyNumberFormat="1" applyFont="1" applyFill="1" applyBorder="1" applyAlignment="1">
      <alignment horizontal="center" vertical="center" wrapText="1"/>
    </xf>
    <xf numFmtId="165" fontId="2" fillId="0" borderId="119" xfId="0" applyNumberFormat="1" applyFont="1" applyFill="1" applyBorder="1" applyAlignment="1">
      <alignment horizontal="center" vertical="center" wrapText="1"/>
    </xf>
    <xf numFmtId="1" fontId="2" fillId="0" borderId="120" xfId="0" applyNumberFormat="1" applyFont="1" applyFill="1" applyBorder="1" applyAlignment="1">
      <alignment horizontal="center" vertical="center" wrapText="1"/>
    </xf>
    <xf numFmtId="169" fontId="2" fillId="0" borderId="121" xfId="0" applyNumberFormat="1" applyFont="1" applyFill="1" applyBorder="1" applyAlignment="1">
      <alignment horizontal="center" vertical="center" wrapText="1"/>
    </xf>
    <xf numFmtId="169" fontId="2" fillId="0" borderId="122" xfId="0" applyNumberFormat="1" applyFont="1" applyFill="1" applyBorder="1" applyAlignment="1">
      <alignment horizontal="center" vertical="center" wrapText="1"/>
    </xf>
    <xf numFmtId="0" fontId="3" fillId="0" borderId="123" xfId="0" applyFont="1" applyFill="1" applyBorder="1" applyAlignment="1">
      <alignment horizontal="center" vertical="center" wrapText="1"/>
    </xf>
    <xf numFmtId="1" fontId="3" fillId="0" borderId="123" xfId="0" applyNumberFormat="1" applyFont="1" applyFill="1" applyBorder="1" applyAlignment="1">
      <alignment horizontal="center" vertical="center" wrapText="1"/>
    </xf>
    <xf numFmtId="165" fontId="2" fillId="0" borderId="124" xfId="0" applyNumberFormat="1" applyFont="1" applyFill="1" applyBorder="1" applyAlignment="1">
      <alignment horizontal="center" vertical="center" wrapText="1"/>
    </xf>
    <xf numFmtId="1" fontId="2" fillId="0" borderId="125" xfId="0" applyNumberFormat="1" applyFont="1" applyFill="1" applyBorder="1" applyAlignment="1">
      <alignment horizontal="center" vertical="center" wrapText="1"/>
    </xf>
    <xf numFmtId="169" fontId="2" fillId="0" borderId="126" xfId="0" applyNumberFormat="1" applyFont="1" applyFill="1" applyBorder="1" applyAlignment="1">
      <alignment horizontal="center" vertical="center" wrapText="1"/>
    </xf>
    <xf numFmtId="169" fontId="2" fillId="0" borderId="12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06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169" fontId="2" fillId="0" borderId="128" xfId="0" applyNumberFormat="1" applyFont="1" applyBorder="1" applyAlignment="1">
      <alignment horizontal="center" vertical="center" wrapText="1"/>
    </xf>
    <xf numFmtId="169" fontId="2" fillId="0" borderId="129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24" fillId="9" borderId="79" xfId="0" applyFont="1" applyFill="1" applyBorder="1" applyAlignment="1">
      <alignment horizontal="left" vertical="center" wrapText="1"/>
    </xf>
    <xf numFmtId="0" fontId="2" fillId="0" borderId="106" xfId="0" applyFont="1" applyFill="1" applyBorder="1" applyAlignment="1">
      <alignment horizontal="center" vertical="center" wrapText="1"/>
    </xf>
    <xf numFmtId="0" fontId="2" fillId="0" borderId="111" xfId="0" applyFont="1" applyFill="1" applyBorder="1" applyAlignment="1">
      <alignment horizontal="center" vertical="center" wrapText="1"/>
    </xf>
    <xf numFmtId="0" fontId="2" fillId="0" borderId="101" xfId="0" applyFont="1" applyFill="1" applyBorder="1" applyAlignment="1">
      <alignment horizontal="center" vertical="center" wrapText="1"/>
    </xf>
    <xf numFmtId="0" fontId="23" fillId="0" borderId="106" xfId="0" applyFont="1" applyFill="1" applyBorder="1" applyAlignment="1">
      <alignment horizontal="center" vertical="center" wrapText="1"/>
    </xf>
    <xf numFmtId="0" fontId="2" fillId="0" borderId="130" xfId="0" applyFont="1" applyFill="1" applyBorder="1" applyAlignment="1">
      <alignment horizontal="center" vertical="center" wrapText="1"/>
    </xf>
    <xf numFmtId="0" fontId="2" fillId="0" borderId="101" xfId="0" quotePrefix="1" applyFont="1" applyFill="1" applyBorder="1" applyAlignment="1">
      <alignment horizontal="center" vertical="center" wrapText="1"/>
    </xf>
    <xf numFmtId="0" fontId="2" fillId="0" borderId="116" xfId="0" applyFont="1" applyFill="1" applyBorder="1" applyAlignment="1">
      <alignment horizontal="center" vertical="center" wrapText="1"/>
    </xf>
    <xf numFmtId="0" fontId="2" fillId="0" borderId="121" xfId="0" applyFont="1" applyFill="1" applyBorder="1" applyAlignment="1">
      <alignment horizontal="center" vertical="center" wrapText="1"/>
    </xf>
    <xf numFmtId="0" fontId="2" fillId="0" borderId="126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center" wrapText="1"/>
    </xf>
    <xf numFmtId="0" fontId="2" fillId="0" borderId="131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 wrapText="1"/>
    </xf>
    <xf numFmtId="169" fontId="10" fillId="0" borderId="28" xfId="0" applyNumberFormat="1" applyFont="1" applyBorder="1" applyAlignment="1">
      <alignment horizontal="center" vertical="center"/>
    </xf>
    <xf numFmtId="0" fontId="57" fillId="0" borderId="81" xfId="0" applyFont="1" applyFill="1" applyBorder="1" applyAlignment="1">
      <alignment horizontal="left" vertical="center" wrapText="1"/>
    </xf>
    <xf numFmtId="0" fontId="58" fillId="0" borderId="14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left" vertical="center" wrapText="1"/>
    </xf>
    <xf numFmtId="0" fontId="2" fillId="0" borderId="8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54" fillId="0" borderId="0" xfId="0" applyFont="1"/>
    <xf numFmtId="167" fontId="6" fillId="0" borderId="82" xfId="0" quotePrefix="1" applyNumberFormat="1" applyFont="1" applyBorder="1" applyAlignment="1">
      <alignment horizontal="center" vertical="center" wrapText="1"/>
    </xf>
    <xf numFmtId="167" fontId="6" fillId="0" borderId="83" xfId="0" quotePrefix="1" applyNumberFormat="1" applyFont="1" applyBorder="1" applyAlignment="1">
      <alignment horizontal="center" vertical="center" wrapText="1"/>
    </xf>
    <xf numFmtId="167" fontId="6" fillId="0" borderId="84" xfId="0" quotePrefix="1" applyNumberFormat="1" applyFont="1" applyBorder="1" applyAlignment="1">
      <alignment horizontal="center" vertical="center" wrapText="1"/>
    </xf>
    <xf numFmtId="167" fontId="6" fillId="0" borderId="85" xfId="0" applyNumberFormat="1" applyFont="1" applyBorder="1" applyAlignment="1">
      <alignment horizontal="center" vertical="center" wrapText="1"/>
    </xf>
    <xf numFmtId="167" fontId="6" fillId="0" borderId="85" xfId="0" quotePrefix="1" applyNumberFormat="1" applyFont="1" applyBorder="1" applyAlignment="1">
      <alignment horizontal="center" vertical="center" wrapText="1"/>
    </xf>
    <xf numFmtId="3" fontId="6" fillId="0" borderId="0" xfId="0" applyNumberFormat="1" applyFont="1" applyBorder="1"/>
    <xf numFmtId="0" fontId="6" fillId="0" borderId="0" xfId="0" applyFont="1"/>
    <xf numFmtId="0" fontId="59" fillId="0" borderId="14" xfId="0" applyFont="1" applyFill="1" applyBorder="1" applyAlignment="1">
      <alignment horizontal="left" vertical="center" wrapText="1"/>
    </xf>
    <xf numFmtId="0" fontId="59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top" wrapText="1"/>
    </xf>
    <xf numFmtId="2" fontId="60" fillId="0" borderId="3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left" vertical="top" wrapText="1"/>
    </xf>
    <xf numFmtId="0" fontId="59" fillId="0" borderId="2" xfId="0" applyFont="1" applyFill="1" applyBorder="1" applyAlignment="1">
      <alignment horizontal="center" vertical="center" wrapText="1"/>
    </xf>
    <xf numFmtId="1" fontId="60" fillId="0" borderId="15" xfId="0" applyNumberFormat="1" applyFont="1" applyBorder="1" applyAlignment="1">
      <alignment horizontal="center" vertical="center" wrapText="1"/>
    </xf>
    <xf numFmtId="0" fontId="62" fillId="0" borderId="0" xfId="0" applyFont="1"/>
    <xf numFmtId="0" fontId="2" fillId="0" borderId="1" xfId="0" applyFont="1" applyBorder="1" applyAlignment="1">
      <alignment horizontal="center" vertical="top" textRotation="90" wrapText="1"/>
    </xf>
    <xf numFmtId="0" fontId="2" fillId="0" borderId="3" xfId="0" applyFont="1" applyBorder="1" applyAlignment="1">
      <alignment horizontal="center" vertical="top" textRotation="90" wrapText="1"/>
    </xf>
    <xf numFmtId="0" fontId="64" fillId="9" borderId="22" xfId="0" applyFont="1" applyFill="1" applyBorder="1" applyAlignment="1">
      <alignment horizontal="left" vertical="center" wrapText="1"/>
    </xf>
    <xf numFmtId="0" fontId="64" fillId="9" borderId="23" xfId="0" applyFont="1" applyFill="1" applyBorder="1" applyAlignment="1">
      <alignment vertical="center" wrapText="1"/>
    </xf>
    <xf numFmtId="0" fontId="2" fillId="9" borderId="79" xfId="0" applyFont="1" applyFill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vertical="center" wrapText="1"/>
    </xf>
    <xf numFmtId="167" fontId="6" fillId="0" borderId="132" xfId="0" quotePrefix="1" applyNumberFormat="1" applyFont="1" applyBorder="1" applyAlignment="1">
      <alignment horizontal="center" vertical="center" wrapText="1"/>
    </xf>
    <xf numFmtId="167" fontId="6" fillId="0" borderId="132" xfId="0" applyNumberFormat="1" applyFont="1" applyBorder="1" applyAlignment="1">
      <alignment horizontal="center" vertical="center" wrapText="1"/>
    </xf>
    <xf numFmtId="0" fontId="0" fillId="0" borderId="0" xfId="0" applyBorder="1"/>
    <xf numFmtId="167" fontId="6" fillId="0" borderId="133" xfId="0" applyNumberFormat="1" applyFont="1" applyBorder="1" applyAlignment="1">
      <alignment horizontal="center" vertical="center" wrapText="1"/>
    </xf>
    <xf numFmtId="0" fontId="66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2" fontId="3" fillId="10" borderId="37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top" wrapText="1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170" fontId="67" fillId="0" borderId="0" xfId="2" applyNumberFormat="1" applyFont="1"/>
    <xf numFmtId="167" fontId="6" fillId="0" borderId="0" xfId="0" quotePrefix="1" applyNumberFormat="1" applyFont="1" applyBorder="1" applyAlignment="1">
      <alignment horizontal="center" vertical="center" wrapText="1"/>
    </xf>
    <xf numFmtId="167" fontId="6" fillId="0" borderId="0" xfId="0" applyNumberFormat="1" applyFont="1" applyBorder="1" applyAlignment="1">
      <alignment horizontal="center" vertical="center" wrapText="1"/>
    </xf>
    <xf numFmtId="0" fontId="21" fillId="0" borderId="86" xfId="0" applyFont="1" applyBorder="1" applyAlignment="1">
      <alignment horizontal="center" vertical="center"/>
    </xf>
    <xf numFmtId="0" fontId="64" fillId="9" borderId="23" xfId="0" applyFont="1" applyFill="1" applyBorder="1" applyAlignment="1">
      <alignment horizontal="left" vertical="center" wrapText="1"/>
    </xf>
    <xf numFmtId="0" fontId="33" fillId="0" borderId="0" xfId="0" applyFont="1"/>
    <xf numFmtId="0" fontId="34" fillId="0" borderId="2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68" fillId="9" borderId="2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69" fontId="10" fillId="0" borderId="81" xfId="0" applyNumberFormat="1" applyFont="1" applyBorder="1" applyAlignment="1">
      <alignment horizontal="center" vertical="center" wrapText="1"/>
    </xf>
    <xf numFmtId="169" fontId="10" fillId="0" borderId="87" xfId="0" applyNumberFormat="1" applyFont="1" applyBorder="1" applyAlignment="1">
      <alignment horizontal="center" vertical="center" wrapText="1"/>
    </xf>
    <xf numFmtId="169" fontId="10" fillId="0" borderId="88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/>
    </xf>
    <xf numFmtId="169" fontId="10" fillId="0" borderId="28" xfId="0" applyNumberFormat="1" applyFont="1" applyBorder="1" applyAlignment="1">
      <alignment horizontal="center" vertical="center"/>
    </xf>
    <xf numFmtId="169" fontId="10" fillId="0" borderId="89" xfId="0" applyNumberFormat="1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43" fillId="7" borderId="86" xfId="0" applyFont="1" applyFill="1" applyBorder="1" applyAlignment="1">
      <alignment horizontal="center" vertical="center" wrapText="1"/>
    </xf>
    <xf numFmtId="0" fontId="51" fillId="12" borderId="73" xfId="1" applyFont="1" applyFill="1" applyBorder="1" applyAlignment="1">
      <alignment horizontal="center" vertical="center"/>
    </xf>
    <xf numFmtId="0" fontId="51" fillId="12" borderId="86" xfId="1" applyFont="1" applyFill="1" applyBorder="1" applyAlignment="1">
      <alignment horizontal="center" vertical="center"/>
    </xf>
    <xf numFmtId="0" fontId="51" fillId="12" borderId="74" xfId="1" applyFont="1" applyFill="1" applyBorder="1" applyAlignment="1">
      <alignment horizontal="center" vertical="center"/>
    </xf>
    <xf numFmtId="0" fontId="45" fillId="12" borderId="8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5" fillId="11" borderId="86" xfId="1" applyFont="1" applyFill="1" applyBorder="1" applyAlignment="1">
      <alignment horizontal="center" vertical="center" wrapText="1"/>
    </xf>
    <xf numFmtId="0" fontId="51" fillId="11" borderId="73" xfId="1" applyFont="1" applyFill="1" applyBorder="1" applyAlignment="1">
      <alignment horizontal="center" vertical="center"/>
    </xf>
    <xf numFmtId="0" fontId="51" fillId="11" borderId="86" xfId="1" applyFont="1" applyFill="1" applyBorder="1" applyAlignment="1">
      <alignment horizontal="center" vertical="center"/>
    </xf>
    <xf numFmtId="0" fontId="51" fillId="11" borderId="74" xfId="1" applyFont="1" applyFill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 indent="2"/>
    </xf>
    <xf numFmtId="0" fontId="18" fillId="0" borderId="94" xfId="0" applyFont="1" applyFill="1" applyBorder="1" applyAlignment="1">
      <alignment horizontal="left" vertical="center" wrapText="1" indent="2"/>
    </xf>
    <xf numFmtId="0" fontId="18" fillId="0" borderId="72" xfId="0" applyFont="1" applyFill="1" applyBorder="1" applyAlignment="1">
      <alignment horizontal="left" vertical="center" wrapText="1" indent="2"/>
    </xf>
    <xf numFmtId="0" fontId="61" fillId="0" borderId="56" xfId="0" applyFont="1" applyBorder="1" applyAlignment="1">
      <alignment horizontal="left" vertical="center"/>
    </xf>
    <xf numFmtId="0" fontId="61" fillId="0" borderId="90" xfId="0" applyFont="1" applyBorder="1" applyAlignment="1">
      <alignment horizontal="left" vertical="center"/>
    </xf>
    <xf numFmtId="0" fontId="61" fillId="0" borderId="57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8" fillId="0" borderId="9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6" xfId="0" applyFont="1" applyFill="1" applyBorder="1" applyAlignment="1">
      <alignment horizontal="left" vertical="center" wrapText="1" indent="2"/>
    </xf>
    <xf numFmtId="0" fontId="18" fillId="0" borderId="90" xfId="0" applyFont="1" applyFill="1" applyBorder="1" applyAlignment="1">
      <alignment horizontal="left" vertical="center" wrapText="1" indent="2"/>
    </xf>
    <xf numFmtId="0" fontId="18" fillId="0" borderId="57" xfId="0" applyFont="1" applyFill="1" applyBorder="1" applyAlignment="1">
      <alignment horizontal="left" vertical="center" wrapText="1" indent="2"/>
    </xf>
    <xf numFmtId="0" fontId="63" fillId="0" borderId="91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19" fillId="0" borderId="92" xfId="0" applyFont="1" applyFill="1" applyBorder="1" applyAlignment="1">
      <alignment horizontal="left" vertical="center" wrapText="1" indent="2"/>
    </xf>
    <xf numFmtId="0" fontId="19" fillId="0" borderId="86" xfId="0" applyFont="1" applyFill="1" applyBorder="1" applyAlignment="1">
      <alignment horizontal="left" vertical="center" wrapText="1" indent="2"/>
    </xf>
    <xf numFmtId="0" fontId="19" fillId="0" borderId="93" xfId="0" applyFont="1" applyFill="1" applyBorder="1" applyAlignment="1">
      <alignment horizontal="left" vertical="center" wrapText="1" indent="2"/>
    </xf>
    <xf numFmtId="0" fontId="33" fillId="0" borderId="73" xfId="1" applyFont="1" applyBorder="1" applyAlignment="1">
      <alignment horizontal="center" vertical="center"/>
    </xf>
    <xf numFmtId="0" fontId="33" fillId="0" borderId="86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25" fillId="7" borderId="86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9" borderId="95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96" xfId="0" applyFont="1" applyFill="1" applyBorder="1" applyAlignment="1">
      <alignment horizontal="center" vertical="top" wrapText="1"/>
    </xf>
    <xf numFmtId="0" fontId="7" fillId="2" borderId="97" xfId="0" applyFont="1" applyFill="1" applyBorder="1" applyAlignment="1">
      <alignment horizontal="center" vertical="top" wrapText="1"/>
    </xf>
    <xf numFmtId="0" fontId="9" fillId="10" borderId="95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Percent" xfId="2" builtinId="5"/>
  </cellStyles>
  <dxfs count="73">
    <dxf>
      <numFmt numFmtId="168" formatCode="[$-409]mmm\-yyyy;@"/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Collaborative Insitutions</a:t>
            </a:r>
          </a:p>
        </c:rich>
      </c:tx>
      <c:layout>
        <c:manualLayout>
          <c:xMode val="edge"/>
          <c:yMode val="edge"/>
          <c:x val="0.31607857021469493"/>
          <c:y val="2.6282977514408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980988652382835E-2"/>
          <c:y val="0.28554593585159427"/>
          <c:w val="0.93153292210314853"/>
          <c:h val="0.5287427452238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Chart'!$J$50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Chart'!$K$49:$AG$49</c:f>
              <c:strCache>
                <c:ptCount val="23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  <c:pt idx="21">
                  <c:v>Sep-17</c:v>
                </c:pt>
                <c:pt idx="22">
                  <c:v>May-18</c:v>
                </c:pt>
              </c:strCache>
            </c:strRef>
          </c:cat>
          <c:val>
            <c:numRef>
              <c:f>'Institutional Chart'!$K$50:$AG$50</c:f>
              <c:numCache>
                <c:formatCode>General</c:formatCode>
                <c:ptCount val="23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21</c:v>
                </c:pt>
                <c:pt idx="18">
                  <c:v>23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7-47A3-AAE4-6F4AB71BFE73}"/>
            </c:ext>
          </c:extLst>
        </c:ser>
        <c:ser>
          <c:idx val="1"/>
          <c:order val="1"/>
          <c:tx>
            <c:strRef>
              <c:f>'Institutional Chart'!$J$51</c:f>
              <c:strCache>
                <c:ptCount val="1"/>
                <c:pt idx="0">
                  <c:v>Non U.S.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Chart'!$K$49:$AG$49</c:f>
              <c:strCache>
                <c:ptCount val="23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  <c:pt idx="21">
                  <c:v>Sep-17</c:v>
                </c:pt>
                <c:pt idx="22">
                  <c:v>May-18</c:v>
                </c:pt>
              </c:strCache>
            </c:strRef>
          </c:cat>
          <c:val>
            <c:numRef>
              <c:f>'Institutional Chart'!$K$51:$AG$51</c:f>
              <c:numCache>
                <c:formatCode>General</c:formatCode>
                <c:ptCount val="23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7-47A3-AAE4-6F4AB71BF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250407104"/>
        <c:axId val="250407664"/>
      </c:barChart>
      <c:catAx>
        <c:axId val="25040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Collaboration
Meetings</a:t>
                </a:r>
              </a:p>
            </c:rich>
          </c:tx>
          <c:layout>
            <c:manualLayout>
              <c:xMode val="edge"/>
              <c:yMode val="edge"/>
              <c:x val="0.86914462131082593"/>
              <c:y val="0.90582555402224207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07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10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693794387305489E-2"/>
          <c:y val="0.28012011991960845"/>
          <c:w val="0.22782503338726501"/>
          <c:h val="6.40086489903205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24.0,</a:t>
            </a:r>
            <a:r>
              <a:rPr lang="en-US" baseline="0"/>
              <a:t> May 10</a:t>
            </a:r>
            <a:r>
              <a:rPr lang="en-US"/>
              <a:t>, 2018</a:t>
            </a:r>
          </a:p>
        </c:rich>
      </c:tx>
      <c:layout>
        <c:manualLayout>
          <c:xMode val="edge"/>
          <c:yMode val="edge"/>
          <c:x val="0.14451417341568923"/>
          <c:y val="3.83257562848633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9076323924922284"/>
          <c:w val="0.90634362374317812"/>
          <c:h val="0.572289717747667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Chart'!$D$2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Chart'!$B$3:$B$51</c:f>
              <c:strCache>
                <c:ptCount val="49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NBI</c:v>
                </c:pt>
                <c:pt idx="28">
                  <c:v>Ohio</c:v>
                </c:pt>
                <c:pt idx="29">
                  <c:v>Oxford</c:v>
                </c:pt>
                <c:pt idx="30">
                  <c:v>Penn State</c:v>
                </c:pt>
                <c:pt idx="31">
                  <c:v>Rochester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Stockholm</c:v>
                </c:pt>
                <c:pt idx="37">
                  <c:v>Stony Brook</c:v>
                </c:pt>
                <c:pt idx="38">
                  <c:v>Texas</c:v>
                </c:pt>
                <c:pt idx="39">
                  <c:v>UC-Berkeley</c:v>
                </c:pt>
                <c:pt idx="40">
                  <c:v>UC-Irvine</c:v>
                </c:pt>
                <c:pt idx="41">
                  <c:v>UCLA</c:v>
                </c:pt>
                <c:pt idx="42">
                  <c:v>Uppsala</c:v>
                </c:pt>
                <c:pt idx="43">
                  <c:v>ULB</c:v>
                </c:pt>
                <c:pt idx="44">
                  <c:v>UW-Madison</c:v>
                </c:pt>
                <c:pt idx="45">
                  <c:v>UW-River Falls</c:v>
                </c:pt>
                <c:pt idx="46">
                  <c:v>VUB</c:v>
                </c:pt>
                <c:pt idx="47">
                  <c:v>Wuppertal</c:v>
                </c:pt>
                <c:pt idx="48">
                  <c:v>Yale</c:v>
                </c:pt>
              </c:strCache>
            </c:strRef>
          </c:cat>
          <c:val>
            <c:numRef>
              <c:f>'Institutional Chart'!$D$3:$D$51</c:f>
              <c:numCache>
                <c:formatCode>0</c:formatCode>
                <c:ptCount val="49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1</c:v>
                </c:pt>
                <c:pt idx="44">
                  <c:v>6</c:v>
                </c:pt>
                <c:pt idx="45">
                  <c:v>3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B-4EF4-8CE4-D58F69213BA6}"/>
            </c:ext>
          </c:extLst>
        </c:ser>
        <c:ser>
          <c:idx val="1"/>
          <c:order val="1"/>
          <c:tx>
            <c:strRef>
              <c:f>'Institutional Chart'!$E$2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Chart'!$B$3:$B$51</c:f>
              <c:strCache>
                <c:ptCount val="49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NBI</c:v>
                </c:pt>
                <c:pt idx="28">
                  <c:v>Ohio</c:v>
                </c:pt>
                <c:pt idx="29">
                  <c:v>Oxford</c:v>
                </c:pt>
                <c:pt idx="30">
                  <c:v>Penn State</c:v>
                </c:pt>
                <c:pt idx="31">
                  <c:v>Rochester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Stockholm</c:v>
                </c:pt>
                <c:pt idx="37">
                  <c:v>Stony Brook</c:v>
                </c:pt>
                <c:pt idx="38">
                  <c:v>Texas</c:v>
                </c:pt>
                <c:pt idx="39">
                  <c:v>UC-Berkeley</c:v>
                </c:pt>
                <c:pt idx="40">
                  <c:v>UC-Irvine</c:v>
                </c:pt>
                <c:pt idx="41">
                  <c:v>UCLA</c:v>
                </c:pt>
                <c:pt idx="42">
                  <c:v>Uppsala</c:v>
                </c:pt>
                <c:pt idx="43">
                  <c:v>ULB</c:v>
                </c:pt>
                <c:pt idx="44">
                  <c:v>UW-Madison</c:v>
                </c:pt>
                <c:pt idx="45">
                  <c:v>UW-River Falls</c:v>
                </c:pt>
                <c:pt idx="46">
                  <c:v>VUB</c:v>
                </c:pt>
                <c:pt idx="47">
                  <c:v>Wuppertal</c:v>
                </c:pt>
                <c:pt idx="48">
                  <c:v>Yale</c:v>
                </c:pt>
              </c:strCache>
            </c:strRef>
          </c:cat>
          <c:val>
            <c:numRef>
              <c:f>'Institutional Chart'!$E$3:$E$51</c:f>
              <c:numCache>
                <c:formatCode>0</c:formatCode>
                <c:ptCount val="4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4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12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B-4EF4-8CE4-D58F69213BA6}"/>
            </c:ext>
          </c:extLst>
        </c:ser>
        <c:ser>
          <c:idx val="2"/>
          <c:order val="2"/>
          <c:tx>
            <c:strRef>
              <c:f>'Institutional Chart'!$F$2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Chart'!$B$3:$B$51</c:f>
              <c:strCache>
                <c:ptCount val="49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NBI</c:v>
                </c:pt>
                <c:pt idx="28">
                  <c:v>Ohio</c:v>
                </c:pt>
                <c:pt idx="29">
                  <c:v>Oxford</c:v>
                </c:pt>
                <c:pt idx="30">
                  <c:v>Penn State</c:v>
                </c:pt>
                <c:pt idx="31">
                  <c:v>Rochester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Stockholm</c:v>
                </c:pt>
                <c:pt idx="37">
                  <c:v>Stony Brook</c:v>
                </c:pt>
                <c:pt idx="38">
                  <c:v>Texas</c:v>
                </c:pt>
                <c:pt idx="39">
                  <c:v>UC-Berkeley</c:v>
                </c:pt>
                <c:pt idx="40">
                  <c:v>UC-Irvine</c:v>
                </c:pt>
                <c:pt idx="41">
                  <c:v>UCLA</c:v>
                </c:pt>
                <c:pt idx="42">
                  <c:v>Uppsala</c:v>
                </c:pt>
                <c:pt idx="43">
                  <c:v>ULB</c:v>
                </c:pt>
                <c:pt idx="44">
                  <c:v>UW-Madison</c:v>
                </c:pt>
                <c:pt idx="45">
                  <c:v>UW-River Falls</c:v>
                </c:pt>
                <c:pt idx="46">
                  <c:v>VUB</c:v>
                </c:pt>
                <c:pt idx="47">
                  <c:v>Wuppertal</c:v>
                </c:pt>
                <c:pt idx="48">
                  <c:v>Yale</c:v>
                </c:pt>
              </c:strCache>
            </c:strRef>
          </c:cat>
          <c:val>
            <c:numRef>
              <c:f>'Institutional Chart'!$F$3:$F$51</c:f>
              <c:numCache>
                <c:formatCode>0</c:formatCode>
                <c:ptCount val="49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10</c:v>
                </c:pt>
                <c:pt idx="11">
                  <c:v>6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1</c:v>
                </c:pt>
                <c:pt idx="32">
                  <c:v>1</c:v>
                </c:pt>
                <c:pt idx="33">
                  <c:v>5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2</c:v>
                </c:pt>
                <c:pt idx="44">
                  <c:v>14</c:v>
                </c:pt>
                <c:pt idx="45">
                  <c:v>0</c:v>
                </c:pt>
                <c:pt idx="46">
                  <c:v>3</c:v>
                </c:pt>
                <c:pt idx="47">
                  <c:v>5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B-4EF4-8CE4-D58F69213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1584"/>
        <c:axId val="250412144"/>
      </c:barChart>
      <c:catAx>
        <c:axId val="2504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214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
count</a:t>
                </a:r>
              </a:p>
            </c:rich>
          </c:tx>
          <c:layout>
            <c:manualLayout>
              <c:xMode val="edge"/>
              <c:yMode val="edge"/>
              <c:x val="4.7236606123236121E-3"/>
              <c:y val="9.47923758438493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158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2870661180066"/>
          <c:y val="3.4615334427752428E-2"/>
          <c:w val="0.16502028400557386"/>
          <c:h val="0.14285339828117749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24.0,</a:t>
            </a:r>
            <a:r>
              <a:rPr lang="en-US" baseline="0"/>
              <a:t> May 10</a:t>
            </a:r>
            <a:r>
              <a:rPr lang="en-US"/>
              <a:t>, 2018</a:t>
            </a:r>
          </a:p>
        </c:rich>
      </c:tx>
      <c:layout>
        <c:manualLayout>
          <c:xMode val="edge"/>
          <c:yMode val="edge"/>
          <c:x val="0.16545160456940042"/>
          <c:y val="3.6852557316498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1020243306274823"/>
          <c:w val="0.90634362374317812"/>
          <c:h val="0.76263451203342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Chart'!$D$59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Chart'!$C$60:$C$71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Chart'!$D$60:$D$71</c:f>
              <c:numCache>
                <c:formatCode>General</c:formatCode>
                <c:ptCount val="12"/>
                <c:pt idx="0">
                  <c:v>42</c:v>
                </c:pt>
                <c:pt idx="1">
                  <c:v>17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5-4D6E-B419-E117F0956C33}"/>
            </c:ext>
          </c:extLst>
        </c:ser>
        <c:ser>
          <c:idx val="1"/>
          <c:order val="1"/>
          <c:tx>
            <c:strRef>
              <c:f>'Institutional Chart'!$E$59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Chart'!$C$60:$C$71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Chart'!$E$60:$E$71</c:f>
              <c:numCache>
                <c:formatCode>General</c:formatCode>
                <c:ptCount val="12"/>
                <c:pt idx="0">
                  <c:v>29</c:v>
                </c:pt>
                <c:pt idx="1">
                  <c:v>11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5-4D6E-B419-E117F0956C33}"/>
            </c:ext>
          </c:extLst>
        </c:ser>
        <c:ser>
          <c:idx val="2"/>
          <c:order val="2"/>
          <c:tx>
            <c:strRef>
              <c:f>'Institutional Chart'!$F$59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Chart'!$C$60:$C$71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Chart'!$F$60:$F$71</c:f>
              <c:numCache>
                <c:formatCode>General</c:formatCode>
                <c:ptCount val="12"/>
                <c:pt idx="0">
                  <c:v>39</c:v>
                </c:pt>
                <c:pt idx="1">
                  <c:v>46</c:v>
                </c:pt>
                <c:pt idx="2">
                  <c:v>9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E5-4D6E-B419-E117F0956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6064"/>
        <c:axId val="250416624"/>
      </c:barChart>
      <c:catAx>
        <c:axId val="2504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6624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064"/>
        <c:crosses val="autoZero"/>
        <c:crossBetween val="between"/>
        <c:majorUnit val="10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0264286089418"/>
          <c:y val="0.17279772832872822"/>
          <c:w val="0.16139683074375064"/>
          <c:h val="0.12361884664520276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v24 2018.0511.xlsx]Head Count graphs!PivotTable1</c:name>
    <c:fmtId val="0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0-4F27-8B54-8EA5899105DB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0-4F27-8B54-8EA5899105DB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0-4F27-8B54-8EA589910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420544"/>
        <c:axId val="250421104"/>
        <c:axId val="0"/>
      </c:bar3DChart>
      <c:catAx>
        <c:axId val="250420544"/>
        <c:scaling>
          <c:orientation val="minMax"/>
        </c:scaling>
        <c:delete val="0"/>
        <c:axPos val="b"/>
        <c:numFmt formatCode="[$-409]m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1104"/>
        <c:crosses val="autoZero"/>
        <c:auto val="0"/>
        <c:lblAlgn val="ctr"/>
        <c:lblOffset val="100"/>
        <c:noMultiLvlLbl val="0"/>
      </c:catAx>
      <c:valAx>
        <c:axId val="250421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v24 2018.0511.xlsx]Head Count graphs!PivotTable1</c:name>
    <c:fmtId val="1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2-47C9-B0BB-1A2B54A42643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2-47C9-B0BB-1A2B54A42643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2-47C9-B0BB-1A2B54A42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5024"/>
        <c:axId val="308585584"/>
        <c:axId val="0"/>
      </c:bar3DChart>
      <c:catAx>
        <c:axId val="3085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584"/>
        <c:crosses val="autoZero"/>
        <c:auto val="0"/>
        <c:lblAlgn val="ctr"/>
        <c:lblOffset val="100"/>
        <c:noMultiLvlLbl val="0"/>
      </c:catAx>
      <c:valAx>
        <c:axId val="308585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v24 2018.0511.xlsx]Head Count graphs!PivotTable1</c:name>
    <c:fmtId val="2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B-42B1-90FC-887336089C74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8B-42B1-90FC-887336089C74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8B-42B1-90FC-887336089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8944"/>
        <c:axId val="308589504"/>
        <c:axId val="0"/>
      </c:bar3DChart>
      <c:catAx>
        <c:axId val="308588944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9504"/>
        <c:crosses val="autoZero"/>
        <c:auto val="0"/>
        <c:lblAlgn val="ctr"/>
        <c:lblOffset val="100"/>
        <c:noMultiLvlLbl val="0"/>
      </c:catAx>
      <c:valAx>
        <c:axId val="30858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8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chart" Target="../charts/chart2.xml"/><Relationship Id="rId16" Type="http://schemas.openxmlformats.org/officeDocument/2006/relationships/image" Target="../media/image9.png"/><Relationship Id="rId1" Type="http://schemas.openxmlformats.org/officeDocument/2006/relationships/chart" Target="../charts/chart1.xml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4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11.png"/><Relationship Id="rId12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10.png"/><Relationship Id="rId11" Type="http://schemas.openxmlformats.org/officeDocument/2006/relationships/image" Target="../media/image1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634424</xdr:colOff>
      <xdr:row>28</xdr:row>
      <xdr:rowOff>403265</xdr:rowOff>
    </xdr:from>
    <xdr:to>
      <xdr:col>52</xdr:col>
      <xdr:colOff>409865</xdr:colOff>
      <xdr:row>51</xdr:row>
      <xdr:rowOff>332345</xdr:rowOff>
    </xdr:to>
    <xdr:graphicFrame macro="">
      <xdr:nvGraphicFramePr>
        <xdr:cNvPr id="2818606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2</xdr:row>
      <xdr:rowOff>295275</xdr:rowOff>
    </xdr:from>
    <xdr:to>
      <xdr:col>25</xdr:col>
      <xdr:colOff>228600</xdr:colOff>
      <xdr:row>21</xdr:row>
      <xdr:rowOff>257175</xdr:rowOff>
    </xdr:to>
    <xdr:graphicFrame macro="">
      <xdr:nvGraphicFramePr>
        <xdr:cNvPr id="28186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38</xdr:row>
      <xdr:rowOff>0</xdr:rowOff>
    </xdr:from>
    <xdr:to>
      <xdr:col>11</xdr:col>
      <xdr:colOff>762000</xdr:colOff>
      <xdr:row>41</xdr:row>
      <xdr:rowOff>323851</xdr:rowOff>
    </xdr:to>
    <xdr:sp macro="" textlink="">
      <xdr:nvSpPr>
        <xdr:cNvPr id="2818608" name="il_fi" descr="http://upload.wikimedia.org/wikipedia/commons/0/09/Flag_of_South_Korea.svg"/>
        <xdr:cNvSpPr>
          <a:spLocks noChangeAspect="1" noChangeArrowheads="1"/>
        </xdr:cNvSpPr>
      </xdr:nvSpPr>
      <xdr:spPr bwMode="auto">
        <a:xfrm>
          <a:off x="9163050" y="14249400"/>
          <a:ext cx="262890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68</xdr:row>
      <xdr:rowOff>457200</xdr:rowOff>
    </xdr:from>
    <xdr:to>
      <xdr:col>7</xdr:col>
      <xdr:colOff>762000</xdr:colOff>
      <xdr:row>70</xdr:row>
      <xdr:rowOff>9527</xdr:rowOff>
    </xdr:to>
    <xdr:pic>
      <xdr:nvPicPr>
        <xdr:cNvPr id="2818609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2612707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66</xdr:row>
      <xdr:rowOff>9525</xdr:rowOff>
    </xdr:from>
    <xdr:to>
      <xdr:col>7</xdr:col>
      <xdr:colOff>419842</xdr:colOff>
      <xdr:row>66</xdr:row>
      <xdr:rowOff>457200</xdr:rowOff>
    </xdr:to>
    <xdr:pic>
      <xdr:nvPicPr>
        <xdr:cNvPr id="2818610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0" y="24745950"/>
          <a:ext cx="7810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781050</xdr:colOff>
      <xdr:row>60</xdr:row>
      <xdr:rowOff>457200</xdr:rowOff>
    </xdr:to>
    <xdr:pic>
      <xdr:nvPicPr>
        <xdr:cNvPr id="2818611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15250" y="21936075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59</xdr:row>
      <xdr:rowOff>38100</xdr:rowOff>
    </xdr:from>
    <xdr:to>
      <xdr:col>7</xdr:col>
      <xdr:colOff>781050</xdr:colOff>
      <xdr:row>59</xdr:row>
      <xdr:rowOff>447675</xdr:rowOff>
    </xdr:to>
    <xdr:pic>
      <xdr:nvPicPr>
        <xdr:cNvPr id="2818612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5250" y="215074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61</xdr:row>
      <xdr:rowOff>0</xdr:rowOff>
    </xdr:from>
    <xdr:to>
      <xdr:col>7</xdr:col>
      <xdr:colOff>781050</xdr:colOff>
      <xdr:row>62</xdr:row>
      <xdr:rowOff>9526</xdr:rowOff>
    </xdr:to>
    <xdr:pic>
      <xdr:nvPicPr>
        <xdr:cNvPr id="2818613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5250" y="22402800"/>
          <a:ext cx="781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62</xdr:row>
      <xdr:rowOff>9525</xdr:rowOff>
    </xdr:from>
    <xdr:to>
      <xdr:col>7</xdr:col>
      <xdr:colOff>419842</xdr:colOff>
      <xdr:row>62</xdr:row>
      <xdr:rowOff>447675</xdr:rowOff>
    </xdr:to>
    <xdr:pic>
      <xdr:nvPicPr>
        <xdr:cNvPr id="2818614" name="Picture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0" y="22879050"/>
          <a:ext cx="7810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68</xdr:row>
      <xdr:rowOff>0</xdr:rowOff>
    </xdr:from>
    <xdr:to>
      <xdr:col>7</xdr:col>
      <xdr:colOff>419842</xdr:colOff>
      <xdr:row>68</xdr:row>
      <xdr:rowOff>457200</xdr:rowOff>
    </xdr:to>
    <xdr:pic>
      <xdr:nvPicPr>
        <xdr:cNvPr id="2818615" name="Picture 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0" y="2520315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70</xdr:row>
      <xdr:rowOff>19050</xdr:rowOff>
    </xdr:from>
    <xdr:to>
      <xdr:col>7</xdr:col>
      <xdr:colOff>435428</xdr:colOff>
      <xdr:row>70</xdr:row>
      <xdr:rowOff>457200</xdr:rowOff>
    </xdr:to>
    <xdr:pic>
      <xdr:nvPicPr>
        <xdr:cNvPr id="2818616" name="Picture 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715250" y="26622375"/>
          <a:ext cx="790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62</xdr:row>
      <xdr:rowOff>457200</xdr:rowOff>
    </xdr:from>
    <xdr:to>
      <xdr:col>7</xdr:col>
      <xdr:colOff>752475</xdr:colOff>
      <xdr:row>64</xdr:row>
      <xdr:rowOff>9522</xdr:rowOff>
    </xdr:to>
    <xdr:pic>
      <xdr:nvPicPr>
        <xdr:cNvPr id="2818617" name="Picture 1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34300" y="23326725"/>
          <a:ext cx="733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64</xdr:row>
      <xdr:rowOff>466725</xdr:rowOff>
    </xdr:from>
    <xdr:to>
      <xdr:col>7</xdr:col>
      <xdr:colOff>609600</xdr:colOff>
      <xdr:row>65</xdr:row>
      <xdr:rowOff>457195</xdr:rowOff>
    </xdr:to>
    <xdr:pic>
      <xdr:nvPicPr>
        <xdr:cNvPr id="2818618" name="Picture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67650" y="238029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67</xdr:row>
      <xdr:rowOff>0</xdr:rowOff>
    </xdr:from>
    <xdr:to>
      <xdr:col>7</xdr:col>
      <xdr:colOff>419842</xdr:colOff>
      <xdr:row>67</xdr:row>
      <xdr:rowOff>457200</xdr:rowOff>
    </xdr:to>
    <xdr:pic>
      <xdr:nvPicPr>
        <xdr:cNvPr id="2818619" name="Picture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715250" y="2426970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58</xdr:row>
      <xdr:rowOff>27214</xdr:rowOff>
    </xdr:from>
    <xdr:to>
      <xdr:col>25</xdr:col>
      <xdr:colOff>200025</xdr:colOff>
      <xdr:row>78</xdr:row>
      <xdr:rowOff>131989</xdr:rowOff>
    </xdr:to>
    <xdr:graphicFrame macro="">
      <xdr:nvGraphicFramePr>
        <xdr:cNvPr id="28186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7</xdr:col>
      <xdr:colOff>0</xdr:colOff>
      <xdr:row>63</xdr:row>
      <xdr:rowOff>0</xdr:rowOff>
    </xdr:from>
    <xdr:ext cx="832633" cy="457200"/>
    <xdr:pic>
      <xdr:nvPicPr>
        <xdr:cNvPr id="18" name="Picture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416636" y="26185091"/>
          <a:ext cx="83263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31750</xdr:colOff>
      <xdr:row>64</xdr:row>
      <xdr:rowOff>15875</xdr:rowOff>
    </xdr:from>
    <xdr:to>
      <xdr:col>7</xdr:col>
      <xdr:colOff>818886</xdr:colOff>
      <xdr:row>65</xdr:row>
      <xdr:rowOff>5472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45500" y="24939625"/>
          <a:ext cx="787136" cy="4499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0.87338</cdr:x>
      <cdr:y>0.2981</cdr:y>
    </cdr:from>
    <cdr:to>
      <cdr:x>0.99551</cdr:x>
      <cdr:y>0.39475</cdr:y>
    </cdr:to>
    <cdr:sp macro="" textlink="">
      <cdr:nvSpPr>
        <cdr:cNvPr id="31539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74432" y="2931814"/>
          <a:ext cx="1464706" cy="950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49</a:t>
          </a:r>
        </a:p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Institutions</a:t>
          </a:r>
        </a:p>
      </cdr:txBody>
    </cdr:sp>
  </cdr:relSizeAnchor>
  <cdr:relSizeAnchor xmlns:cdr="http://schemas.openxmlformats.org/drawingml/2006/chartDrawing">
    <cdr:from>
      <cdr:x>0.11879</cdr:x>
      <cdr:y>0.11673</cdr:y>
    </cdr:from>
    <cdr:to>
      <cdr:x>0.20287</cdr:x>
      <cdr:y>0.2007</cdr:y>
    </cdr:to>
    <cdr:sp macro="" textlink="">
      <cdr:nvSpPr>
        <cdr:cNvPr id="31539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4830" y="1196754"/>
          <a:ext cx="1008510" cy="8608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Alabama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G. Tech</a:t>
          </a:r>
        </a:p>
      </cdr:txBody>
    </cdr:sp>
  </cdr:relSizeAnchor>
  <cdr:relSizeAnchor xmlns:cdr="http://schemas.openxmlformats.org/drawingml/2006/chartDrawing">
    <cdr:from>
      <cdr:x>0.06258</cdr:x>
      <cdr:y>0.14225</cdr:y>
    </cdr:from>
    <cdr:to>
      <cdr:x>0.12953</cdr:x>
      <cdr:y>0.19104</cdr:y>
    </cdr:to>
    <cdr:sp macro="" textlink="">
      <cdr:nvSpPr>
        <cdr:cNvPr id="31539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0610" y="1458395"/>
          <a:ext cx="803043" cy="500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0.1536</cdr:x>
      <cdr:y>0.11673</cdr:y>
    </cdr:from>
    <cdr:to>
      <cdr:x>0.25897</cdr:x>
      <cdr:y>0.18191</cdr:y>
    </cdr:to>
    <cdr:sp macro="" textlink="">
      <cdr:nvSpPr>
        <cdr:cNvPr id="31539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2364" y="1196754"/>
          <a:ext cx="1263877" cy="668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Ohio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State</a:t>
          </a:r>
        </a:p>
      </cdr:txBody>
    </cdr:sp>
  </cdr:relSizeAnchor>
  <cdr:relSizeAnchor xmlns:cdr="http://schemas.openxmlformats.org/drawingml/2006/chartDrawing">
    <cdr:from>
      <cdr:x>0.2302</cdr:x>
      <cdr:y>0.11673</cdr:y>
    </cdr:from>
    <cdr:to>
      <cdr:x>0.31259</cdr:x>
      <cdr:y>0.2007</cdr:y>
    </cdr:to>
    <cdr:sp macro="" textlink="">
      <cdr:nvSpPr>
        <cdr:cNvPr id="31539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1154" y="1196754"/>
          <a:ext cx="988240" cy="8608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Bochum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Bonn</a:t>
          </a:r>
        </a:p>
      </cdr:txBody>
    </cdr:sp>
  </cdr:relSizeAnchor>
  <cdr:relSizeAnchor xmlns:cdr="http://schemas.openxmlformats.org/drawingml/2006/chartDrawing">
    <cdr:from>
      <cdr:x>0.22267</cdr:x>
      <cdr:y>0.21277</cdr:y>
    </cdr:from>
    <cdr:to>
      <cdr:x>0.3035</cdr:x>
      <cdr:y>0.27099</cdr:y>
    </cdr:to>
    <cdr:sp macro="" textlink="">
      <cdr:nvSpPr>
        <cdr:cNvPr id="31539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0835" y="2181391"/>
          <a:ext cx="969528" cy="596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Utrecht</a:t>
          </a:r>
        </a:p>
      </cdr:txBody>
    </cdr:sp>
  </cdr:relSizeAnchor>
  <cdr:relSizeAnchor xmlns:cdr="http://schemas.openxmlformats.org/drawingml/2006/chartDrawing">
    <cdr:from>
      <cdr:x>0.29126</cdr:x>
      <cdr:y>0.11673</cdr:y>
    </cdr:from>
    <cdr:to>
      <cdr:x>0.39663</cdr:x>
      <cdr:y>0.20071</cdr:y>
    </cdr:to>
    <cdr:sp macro="" textlink="">
      <cdr:nvSpPr>
        <cdr:cNvPr id="315400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3548" y="1196754"/>
          <a:ext cx="1263877" cy="8609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Alberta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</cdr:x>
      <cdr:y>0.08885</cdr:y>
    </cdr:from>
    <cdr:to>
      <cdr:x>0.14181</cdr:x>
      <cdr:y>0.134</cdr:y>
    </cdr:to>
    <cdr:sp macro="" textlink="">
      <cdr:nvSpPr>
        <cdr:cNvPr id="31540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852664"/>
          <a:ext cx="1700728" cy="4332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70C0"/>
              </a:solidFill>
              <a:latin typeface="Arial"/>
              <a:cs typeface="Arial"/>
            </a:rPr>
            <a:t>Joined IceCube:</a:t>
          </a:r>
        </a:p>
      </cdr:txBody>
    </cdr:sp>
  </cdr:relSizeAnchor>
  <cdr:relSizeAnchor xmlns:cdr="http://schemas.openxmlformats.org/drawingml/2006/chartDrawing">
    <cdr:from>
      <cdr:x>0.02946</cdr:x>
      <cdr:y>0.18323</cdr:y>
    </cdr:from>
    <cdr:to>
      <cdr:x>0.9721</cdr:x>
      <cdr:y>0.18323</cdr:y>
    </cdr:to>
    <cdr:sp macro="" textlink="">
      <cdr:nvSpPr>
        <cdr:cNvPr id="315402" name="AutoShap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6711" y="1646490"/>
          <a:ext cx="11413400" cy="0"/>
        </a:xfrm>
        <a:prstGeom xmlns:a="http://schemas.openxmlformats.org/drawingml/2006/main" prst="bentConnector3">
          <a:avLst>
            <a:gd name="adj1" fmla="val 50000"/>
          </a:avLst>
        </a:prstGeom>
        <a:noFill xmlns:a="http://schemas.openxmlformats.org/drawingml/2006/main"/>
        <a:ln xmlns:a="http://schemas.openxmlformats.org/drawingml/2006/main" w="25400">
          <a:solidFill>
            <a:srgbClr val="000000"/>
          </a:solidFill>
          <a:miter lim="800000"/>
          <a:headEnd/>
          <a:tailEnd type="triangle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0.00277</cdr:x>
      <cdr:y>0.19161</cdr:y>
    </cdr:from>
    <cdr:to>
      <cdr:x>0.17161</cdr:x>
      <cdr:y>0.25624</cdr:y>
    </cdr:to>
    <cdr:sp macro="" textlink="">
      <cdr:nvSpPr>
        <cdr:cNvPr id="315403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61" y="1721844"/>
          <a:ext cx="2044299" cy="580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0000"/>
              </a:solidFill>
              <a:latin typeface="Arial"/>
              <a:cs typeface="Arial"/>
            </a:rPr>
            <a:t>Left IceCube:</a:t>
          </a:r>
        </a:p>
      </cdr:txBody>
    </cdr:sp>
  </cdr:relSizeAnchor>
  <cdr:relSizeAnchor xmlns:cdr="http://schemas.openxmlformats.org/drawingml/2006/chartDrawing">
    <cdr:from>
      <cdr:x>0.39959</cdr:x>
      <cdr:y>0.10825</cdr:y>
    </cdr:from>
    <cdr:to>
      <cdr:x>0.48737</cdr:x>
      <cdr:y>0.20634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2929" y="1109814"/>
          <a:ext cx="1052892" cy="1005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Adelaide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Geneva</a:t>
          </a:r>
        </a:p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Stony Brook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Munich</a:t>
          </a:r>
        </a:p>
      </cdr:txBody>
    </cdr:sp>
  </cdr:relSizeAnchor>
  <cdr:relSizeAnchor xmlns:cdr="http://schemas.openxmlformats.org/drawingml/2006/chartDrawing">
    <cdr:from>
      <cdr:x>0.38135</cdr:x>
      <cdr:y>0.20429</cdr:y>
    </cdr:from>
    <cdr:to>
      <cdr:x>0.4875</cdr:x>
      <cdr:y>0.24802</cdr:y>
    </cdr:to>
    <cdr:sp macro="" textlink="">
      <cdr:nvSpPr>
        <cdr:cNvPr id="1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4147" y="2094451"/>
          <a:ext cx="1273232" cy="448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Heidelberg</a:t>
          </a:r>
        </a:p>
      </cdr:txBody>
    </cdr:sp>
  </cdr:relSizeAnchor>
  <cdr:relSizeAnchor xmlns:cdr="http://schemas.openxmlformats.org/drawingml/2006/chartDrawing">
    <cdr:from>
      <cdr:x>0.47835</cdr:x>
      <cdr:y>0.20429</cdr:y>
    </cdr:from>
    <cdr:to>
      <cdr:x>0.5784</cdr:x>
      <cdr:y>0.24015</cdr:y>
    </cdr:to>
    <cdr:sp macro="" textlink="">
      <cdr:nvSpPr>
        <cdr:cNvPr id="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7628" y="2094451"/>
          <a:ext cx="1200066" cy="367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0.55614</cdr:x>
      <cdr:y>0.20429</cdr:y>
    </cdr:from>
    <cdr:to>
      <cdr:x>0.61234</cdr:x>
      <cdr:y>0.23905</cdr:y>
    </cdr:to>
    <cdr:sp macro="" textlink="">
      <cdr:nvSpPr>
        <cdr:cNvPr id="15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70693" y="2094451"/>
          <a:ext cx="674099" cy="3563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0.54944</cdr:x>
      <cdr:y>0.12651</cdr:y>
    </cdr:from>
    <cdr:to>
      <cdr:x>0.6166</cdr:x>
      <cdr:y>0.1669</cdr:y>
    </cdr:to>
    <cdr:sp macro="" textlink="">
      <cdr:nvSpPr>
        <cdr:cNvPr id="1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90328" y="1297022"/>
          <a:ext cx="805561" cy="414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SKKU</a:t>
          </a:r>
        </a:p>
      </cdr:txBody>
    </cdr:sp>
  </cdr:relSizeAnchor>
  <cdr:relSizeAnchor xmlns:cdr="http://schemas.openxmlformats.org/drawingml/2006/chartDrawing">
    <cdr:from>
      <cdr:x>0.60081</cdr:x>
      <cdr:y>0.10825</cdr:y>
    </cdr:from>
    <cdr:to>
      <cdr:x>0.66797</cdr:x>
      <cdr:y>0.19796</cdr:y>
    </cdr:to>
    <cdr:sp macro="" textlink="">
      <cdr:nvSpPr>
        <cdr:cNvPr id="1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06493" y="1109814"/>
          <a:ext cx="805562" cy="9197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Toronto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NBI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Erlangen</a:t>
          </a:r>
        </a:p>
      </cdr:txBody>
    </cdr:sp>
  </cdr:relSizeAnchor>
  <cdr:relSizeAnchor xmlns:cdr="http://schemas.openxmlformats.org/drawingml/2006/chartDrawing">
    <cdr:from>
      <cdr:x>0.7368</cdr:x>
      <cdr:y>0.94247</cdr:y>
    </cdr:from>
    <cdr:to>
      <cdr:x>0.79733</cdr:x>
      <cdr:y>1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783022" y="6974912"/>
          <a:ext cx="639459" cy="425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0.514</cdr:x>
      <cdr:y>0.94153</cdr:y>
    </cdr:from>
    <cdr:to>
      <cdr:x>0.58694</cdr:x>
      <cdr:y>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429530" y="6967991"/>
          <a:ext cx="770508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0.07489</cdr:x>
      <cdr:y>0.94276</cdr:y>
    </cdr:from>
    <cdr:to>
      <cdr:x>0.14788</cdr:x>
      <cdr:y>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904023" y="8420865"/>
          <a:ext cx="881088" cy="5112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0.00208</cdr:x>
      <cdr:y>0.94287</cdr:y>
    </cdr:from>
    <cdr:to>
      <cdr:x>0.07507</cdr:x>
      <cdr:y>0.99873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1968" y="6977907"/>
          <a:ext cx="771026" cy="4133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0.14827</cdr:x>
      <cdr:y>0.94276</cdr:y>
    </cdr:from>
    <cdr:to>
      <cdr:x>0.22126</cdr:x>
      <cdr:y>1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566254" y="6977062"/>
          <a:ext cx="771026" cy="4236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0.22146</cdr:x>
      <cdr:y>0.94214</cdr:y>
    </cdr:from>
    <cdr:to>
      <cdr:x>0.29474</cdr:x>
      <cdr:y>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2339305" y="6972527"/>
          <a:ext cx="774144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0.58715</cdr:x>
      <cdr:y>0.94214</cdr:y>
    </cdr:from>
    <cdr:to>
      <cdr:x>0.65975</cdr:x>
      <cdr:y>1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6202251" y="6972526"/>
          <a:ext cx="766871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0.79919</cdr:x>
      <cdr:y>0.94398</cdr:y>
    </cdr:from>
    <cdr:to>
      <cdr:x>0.87272</cdr:x>
      <cdr:y>1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449972" y="6986134"/>
          <a:ext cx="779342" cy="41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0.30695</cdr:x>
      <cdr:y>0.94051</cdr:y>
    </cdr:from>
    <cdr:to>
      <cdr:x>0.3696</cdr:x>
      <cdr:y>0.99816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3266110" y="6956153"/>
          <a:ext cx="666609" cy="426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0.38001</cdr:x>
      <cdr:y>0.94214</cdr:y>
    </cdr:from>
    <cdr:to>
      <cdr:x>0.42079</cdr:x>
      <cdr:y>1</cdr:y>
    </cdr:to>
    <cdr:pic>
      <cdr:nvPicPr>
        <cdr:cNvPr id="27" name="Picture 2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4014161" y="6972526"/>
          <a:ext cx="430739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0.44052</cdr:x>
      <cdr:y>0.94153</cdr:y>
    </cdr:from>
    <cdr:to>
      <cdr:x>0.5138</cdr:x>
      <cdr:y>1</cdr:y>
    </cdr:to>
    <cdr:pic>
      <cdr:nvPicPr>
        <cdr:cNvPr id="28" name="Picture 2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4653312" y="6967991"/>
          <a:ext cx="774145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0.66007</cdr:x>
      <cdr:y>0.94276</cdr:y>
    </cdr:from>
    <cdr:to>
      <cdr:x>0.7341</cdr:x>
      <cdr:y>1</cdr:y>
    </cdr:to>
    <cdr:pic>
      <cdr:nvPicPr>
        <cdr:cNvPr id="29" name="Picture 2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6972567" y="6977062"/>
          <a:ext cx="78193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0.65293</cdr:x>
      <cdr:y>0.11434</cdr:y>
    </cdr:from>
    <cdr:to>
      <cdr:x>0.71106</cdr:x>
      <cdr:y>0.16744</cdr:y>
    </cdr:to>
    <cdr:sp macro="" textlink="">
      <cdr:nvSpPr>
        <cdr:cNvPr id="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31655" y="1172250"/>
          <a:ext cx="697250" cy="5444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Yale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SDSMT</a:t>
          </a:r>
        </a:p>
      </cdr:txBody>
    </cdr:sp>
  </cdr:relSizeAnchor>
  <cdr:relSizeAnchor xmlns:cdr="http://schemas.openxmlformats.org/drawingml/2006/chartDrawing">
    <cdr:from>
      <cdr:x>0.93114</cdr:x>
      <cdr:y>0.1288</cdr:y>
    </cdr:from>
    <cdr:to>
      <cdr:x>0.97991</cdr:x>
      <cdr:y>0.17663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40077" y="1150504"/>
          <a:ext cx="588818" cy="427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0.69656</cdr:x>
      <cdr:y>0.11401</cdr:y>
    </cdr:from>
    <cdr:to>
      <cdr:x>0.75968</cdr:x>
      <cdr:y>0.16959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354982" y="1168868"/>
          <a:ext cx="757103" cy="569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Drexel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MSU</a:t>
          </a:r>
        </a:p>
      </cdr:txBody>
    </cdr:sp>
  </cdr:relSizeAnchor>
  <cdr:relSizeAnchor xmlns:cdr="http://schemas.openxmlformats.org/drawingml/2006/chartDrawing">
    <cdr:from>
      <cdr:x>0.73836</cdr:x>
      <cdr:y>0.21139</cdr:y>
    </cdr:from>
    <cdr:to>
      <cdr:x>0.8034</cdr:x>
      <cdr:y>0.24137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856359" y="2167243"/>
          <a:ext cx="780132" cy="307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Bonn</a:t>
          </a:r>
        </a:p>
      </cdr:txBody>
    </cdr:sp>
  </cdr:relSizeAnchor>
  <cdr:relSizeAnchor xmlns:cdr="http://schemas.openxmlformats.org/drawingml/2006/chartDrawing">
    <cdr:from>
      <cdr:x>0.73615</cdr:x>
      <cdr:y>0.13093</cdr:y>
    </cdr:from>
    <cdr:to>
      <cdr:x>0.79927</cdr:x>
      <cdr:y>0.17389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8829851" y="1342337"/>
          <a:ext cx="757103" cy="440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MIT</a:t>
          </a:r>
        </a:p>
      </cdr:txBody>
    </cdr:sp>
  </cdr:relSizeAnchor>
  <cdr:relSizeAnchor xmlns:cdr="http://schemas.openxmlformats.org/drawingml/2006/chartDrawing">
    <cdr:from>
      <cdr:x>0.7746</cdr:x>
      <cdr:y>0.11232</cdr:y>
    </cdr:from>
    <cdr:to>
      <cdr:x>0.85781</cdr:x>
      <cdr:y>0.1679</cdr:y>
    </cdr:to>
    <cdr:sp macro="" textlink="">
      <cdr:nvSpPr>
        <cdr:cNvPr id="37" name="TextBox 1"/>
        <cdr:cNvSpPr txBox="1"/>
      </cdr:nvSpPr>
      <cdr:spPr>
        <a:xfrm xmlns:a="http://schemas.openxmlformats.org/drawingml/2006/main">
          <a:off x="9291045" y="1151541"/>
          <a:ext cx="998075" cy="569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Marquette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Rochester</a:t>
          </a:r>
        </a:p>
      </cdr:txBody>
    </cdr:sp>
  </cdr:relSizeAnchor>
  <cdr:relSizeAnchor xmlns:cdr="http://schemas.openxmlformats.org/drawingml/2006/chartDrawing">
    <cdr:from>
      <cdr:x>0.82074</cdr:x>
      <cdr:y>0.14491</cdr:y>
    </cdr:from>
    <cdr:to>
      <cdr:x>0.90395</cdr:x>
      <cdr:y>0.20049</cdr:y>
    </cdr:to>
    <cdr:sp macro="" textlink="">
      <cdr:nvSpPr>
        <cdr:cNvPr id="104" name="TextBox 1"/>
        <cdr:cNvSpPr txBox="1"/>
      </cdr:nvSpPr>
      <cdr:spPr>
        <a:xfrm xmlns:a="http://schemas.openxmlformats.org/drawingml/2006/main">
          <a:off x="9844478" y="1485666"/>
          <a:ext cx="998076" cy="569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Münster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Queen's</a:t>
          </a:r>
        </a:p>
      </cdr:txBody>
    </cdr:sp>
  </cdr:relSizeAnchor>
  <cdr:relSizeAnchor xmlns:cdr="http://schemas.openxmlformats.org/drawingml/2006/chartDrawing">
    <cdr:from>
      <cdr:x>0.82871</cdr:x>
      <cdr:y>0.19322</cdr:y>
    </cdr:from>
    <cdr:to>
      <cdr:x>0.89375</cdr:x>
      <cdr:y>0.22402</cdr:y>
    </cdr:to>
    <cdr:sp macro="" textlink="">
      <cdr:nvSpPr>
        <cdr:cNvPr id="105" name="TextBox 1"/>
        <cdr:cNvSpPr txBox="1"/>
      </cdr:nvSpPr>
      <cdr:spPr>
        <a:xfrm xmlns:a="http://schemas.openxmlformats.org/drawingml/2006/main">
          <a:off x="9940076" y="1980957"/>
          <a:ext cx="780132" cy="315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Toronto</a:t>
          </a:r>
        </a:p>
      </cdr:txBody>
    </cdr:sp>
  </cdr:relSizeAnchor>
  <cdr:relSizeAnchor xmlns:cdr="http://schemas.openxmlformats.org/drawingml/2006/chartDrawing">
    <cdr:from>
      <cdr:x>0.87024</cdr:x>
      <cdr:y>0.13419</cdr:y>
    </cdr:from>
    <cdr:to>
      <cdr:x>0.93949</cdr:x>
      <cdr:y>0.16835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10438214" y="1375760"/>
          <a:ext cx="830630" cy="350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Texas</a:t>
          </a:r>
        </a:p>
      </cdr:txBody>
    </cdr:sp>
  </cdr:relSizeAnchor>
  <cdr:relSizeAnchor xmlns:cdr="http://schemas.openxmlformats.org/drawingml/2006/chartDrawing">
    <cdr:from>
      <cdr:x>0.87218</cdr:x>
      <cdr:y>0.19987</cdr:y>
    </cdr:from>
    <cdr:to>
      <cdr:x>0.93722</cdr:x>
      <cdr:y>0.22794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10461484" y="2049136"/>
          <a:ext cx="780132" cy="287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Mons</a:t>
          </a:r>
        </a:p>
      </cdr:txBody>
    </cdr:sp>
  </cdr:relSizeAnchor>
  <cdr:relSizeAnchor xmlns:cdr="http://schemas.openxmlformats.org/drawingml/2006/chartDrawing">
    <cdr:from>
      <cdr:x>0.89893</cdr:x>
      <cdr:y>0.1536</cdr:y>
    </cdr:from>
    <cdr:to>
      <cdr:x>0.96818</cdr:x>
      <cdr:y>0.18776</cdr:y>
    </cdr:to>
    <cdr:sp macro="" textlink="">
      <cdr:nvSpPr>
        <cdr:cNvPr id="40" name="TextBox 1"/>
        <cdr:cNvSpPr txBox="1"/>
      </cdr:nvSpPr>
      <cdr:spPr>
        <a:xfrm xmlns:a="http://schemas.openxmlformats.org/drawingml/2006/main">
          <a:off x="10782300" y="1574800"/>
          <a:ext cx="830630" cy="350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UCLA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0.3084</cdr:x>
      <cdr:y>0.27326</cdr:y>
    </cdr:from>
    <cdr:to>
      <cdr:x>0.73709</cdr:x>
      <cdr:y>0.35474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2417" y="2250331"/>
          <a:ext cx="6105658" cy="670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49 Collaborative Institutions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0.34363</cdr:x>
      <cdr:y>0.31639</cdr:y>
    </cdr:from>
    <cdr:to>
      <cdr:x>0.77232</cdr:x>
      <cdr:y>0.4277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4172" y="2934833"/>
          <a:ext cx="6105659" cy="1032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 Countries</a:t>
          </a:r>
        </a:p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49 Collaborative Institutions</a:t>
          </a:r>
        </a:p>
      </cdr:txBody>
    </cdr:sp>
  </cdr:relSizeAnchor>
  <cdr:relSizeAnchor xmlns:cdr="http://schemas.openxmlformats.org/drawingml/2006/chartDrawing">
    <cdr:from>
      <cdr:x>0.07456</cdr:x>
      <cdr:y>0.11541</cdr:y>
    </cdr:from>
    <cdr:to>
      <cdr:x>0.16242</cdr:x>
      <cdr:y>0.16326</cdr:y>
    </cdr:to>
    <cdr:sp macro="" textlink="">
      <cdr:nvSpPr>
        <cdr:cNvPr id="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1928" y="1069457"/>
          <a:ext cx="1251354" cy="4434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25 inst.</a:t>
          </a:r>
        </a:p>
      </cdr:txBody>
    </cdr:sp>
  </cdr:relSizeAnchor>
  <cdr:relSizeAnchor xmlns:cdr="http://schemas.openxmlformats.org/drawingml/2006/chartDrawing">
    <cdr:from>
      <cdr:x>0.16768</cdr:x>
      <cdr:y>0.35661</cdr:y>
    </cdr:from>
    <cdr:to>
      <cdr:x>0.20674</cdr:x>
      <cdr:y>0.40353</cdr:y>
    </cdr:to>
    <cdr:sp macro="" textlink="">
      <cdr:nvSpPr>
        <cdr:cNvPr id="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8188" y="3304654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</a:t>
          </a:r>
        </a:p>
      </cdr:txBody>
    </cdr:sp>
  </cdr:relSizeAnchor>
  <cdr:relSizeAnchor xmlns:cdr="http://schemas.openxmlformats.org/drawingml/2006/chartDrawing">
    <cdr:from>
      <cdr:x>0.24328</cdr:x>
      <cdr:y>0.72367</cdr:y>
    </cdr:from>
    <cdr:to>
      <cdr:x>0.28234</cdr:x>
      <cdr:y>0.77059</cdr:y>
    </cdr:to>
    <cdr:sp macro="" textlink="">
      <cdr:nvSpPr>
        <cdr:cNvPr id="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4939" y="6706199"/>
          <a:ext cx="556316" cy="4348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cdr:txBody>
    </cdr:sp>
  </cdr:relSizeAnchor>
  <cdr:relSizeAnchor xmlns:cdr="http://schemas.openxmlformats.org/drawingml/2006/chartDrawing">
    <cdr:from>
      <cdr:x>0.31941</cdr:x>
      <cdr:y>0.75175</cdr:y>
    </cdr:from>
    <cdr:to>
      <cdr:x>0.35847</cdr:x>
      <cdr:y>0.79867</cdr:y>
    </cdr:to>
    <cdr:sp macro="" textlink="">
      <cdr:nvSpPr>
        <cdr:cNvPr id="6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9206" y="6966403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0.39437</cdr:x>
      <cdr:y>0.75231</cdr:y>
    </cdr:from>
    <cdr:to>
      <cdr:x>0.43343</cdr:x>
      <cdr:y>0.79923</cdr:y>
    </cdr:to>
    <cdr:sp macro="" textlink="">
      <cdr:nvSpPr>
        <cdr:cNvPr id="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6809" y="6971624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0.46913</cdr:x>
      <cdr:y>0.76477</cdr:y>
    </cdr:from>
    <cdr:to>
      <cdr:x>0.50819</cdr:x>
      <cdr:y>0.81169</cdr:y>
    </cdr:to>
    <cdr:sp macro="" textlink="">
      <cdr:nvSpPr>
        <cdr:cNvPr id="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1641" y="7087022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0.54542</cdr:x>
      <cdr:y>0.79722</cdr:y>
    </cdr:from>
    <cdr:to>
      <cdr:x>0.58448</cdr:x>
      <cdr:y>0.84414</cdr:y>
    </cdr:to>
    <cdr:sp macro="" textlink="">
      <cdr:nvSpPr>
        <cdr:cNvPr id="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8230" y="7387774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0.61726</cdr:x>
      <cdr:y>0.7796</cdr:y>
    </cdr:from>
    <cdr:to>
      <cdr:x>0.65632</cdr:x>
      <cdr:y>0.82652</cdr:y>
    </cdr:to>
    <cdr:sp macro="" textlink="">
      <cdr:nvSpPr>
        <cdr:cNvPr id="10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869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0.69446</cdr:x>
      <cdr:y>0.79624</cdr:y>
    </cdr:from>
    <cdr:to>
      <cdr:x>0.73352</cdr:x>
      <cdr:y>0.84316</cdr:y>
    </cdr:to>
    <cdr:sp macro="" textlink="">
      <cdr:nvSpPr>
        <cdr:cNvPr id="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90870" y="7378703"/>
          <a:ext cx="556315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0.76999</cdr:x>
      <cdr:y>0.7982</cdr:y>
    </cdr:from>
    <cdr:to>
      <cdr:x>0.80905</cdr:x>
      <cdr:y>0.84512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66614" y="7396846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0.84386</cdr:x>
      <cdr:y>0.7796</cdr:y>
    </cdr:from>
    <cdr:to>
      <cdr:x>0.88292</cdr:x>
      <cdr:y>0.82652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947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0.92309</cdr:x>
      <cdr:y>0.80211</cdr:y>
    </cdr:from>
    <cdr:to>
      <cdr:x>0.96215</cdr:x>
      <cdr:y>0.84903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47232" y="7433132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0.08101</cdr:x>
      <cdr:y>0.93493</cdr:y>
    </cdr:from>
    <cdr:to>
      <cdr:x>0.13927</cdr:x>
      <cdr:y>0.97775</cdr:y>
    </cdr:to>
    <cdr:pic>
      <cdr:nvPicPr>
        <cdr:cNvPr id="15" name="Picture 1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84567" y="9104117"/>
          <a:ext cx="779969" cy="4169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0.15719</cdr:x>
      <cdr:y>0.93493</cdr:y>
    </cdr:from>
    <cdr:to>
      <cdr:x>0.21545</cdr:x>
      <cdr:y>0.98231</cdr:y>
    </cdr:to>
    <cdr:pic>
      <cdr:nvPicPr>
        <cdr:cNvPr id="16" name="Picture 1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104453" y="9104117"/>
          <a:ext cx="779969" cy="461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0.23283</cdr:x>
      <cdr:y>0.93493</cdr:y>
    </cdr:from>
    <cdr:to>
      <cdr:x>0.29109</cdr:x>
      <cdr:y>0.98348</cdr:y>
    </cdr:to>
    <cdr:pic>
      <cdr:nvPicPr>
        <cdr:cNvPr id="17" name="Picture 1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117033" y="9104117"/>
          <a:ext cx="779969" cy="4727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0.31095</cdr:x>
      <cdr:y>0.93493</cdr:y>
    </cdr:from>
    <cdr:to>
      <cdr:x>0.36944</cdr:x>
      <cdr:y>0.98059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4162895" y="9104117"/>
          <a:ext cx="783124" cy="4446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0.46437</cdr:x>
      <cdr:y>0.93149</cdr:y>
    </cdr:from>
    <cdr:to>
      <cdr:x>0.51961</cdr:x>
      <cdr:y>0.98031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6617018" y="8585523"/>
          <a:ext cx="787136" cy="4499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0.54604</cdr:x>
      <cdr:y>0.93149</cdr:y>
    </cdr:from>
    <cdr:to>
      <cdr:x>0.58025</cdr:x>
      <cdr:y>0.97811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7780676" y="8585523"/>
          <a:ext cx="487472" cy="4296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0.68703</cdr:x>
      <cdr:y>0.93404</cdr:y>
    </cdr:from>
    <cdr:to>
      <cdr:x>0.74553</cdr:x>
      <cdr:y>0.98151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9345647" y="8994595"/>
          <a:ext cx="795779" cy="4571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0.61183</cdr:x>
      <cdr:y>0.93038</cdr:y>
    </cdr:from>
    <cdr:to>
      <cdr:x>0.67005</cdr:x>
      <cdr:y>0.97765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718144" y="8575314"/>
          <a:ext cx="829600" cy="43568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0.76599</cdr:x>
      <cdr:y>0.93352</cdr:y>
    </cdr:from>
    <cdr:to>
      <cdr:x>0.82393</cdr:x>
      <cdr:y>0.98061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10419855" y="8989558"/>
          <a:ext cx="788161" cy="4534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0.3903</cdr:x>
      <cdr:y>0.93396</cdr:y>
    </cdr:from>
    <cdr:to>
      <cdr:x>0.44938</cdr:x>
      <cdr:y>0.98105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5561560" y="8608371"/>
          <a:ext cx="841855" cy="4340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0.8422</cdr:x>
      <cdr:y>0.93315</cdr:y>
    </cdr:from>
    <cdr:to>
      <cdr:x>0.89578</cdr:x>
      <cdr:y>0.98207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275173" y="9086798"/>
          <a:ext cx="717425" cy="476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0.91457</cdr:x>
      <cdr:y>0.93493</cdr:y>
    </cdr:from>
    <cdr:to>
      <cdr:x>0.97345</cdr:x>
      <cdr:y>0.98126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2244050" y="9104117"/>
          <a:ext cx="788381" cy="45112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10</xdr:row>
      <xdr:rowOff>152400</xdr:rowOff>
    </xdr:from>
    <xdr:to>
      <xdr:col>15</xdr:col>
      <xdr:colOff>276225</xdr:colOff>
      <xdr:row>39</xdr:row>
      <xdr:rowOff>104775</xdr:rowOff>
    </xdr:to>
    <xdr:graphicFrame macro="">
      <xdr:nvGraphicFramePr>
        <xdr:cNvPr id="1004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43</xdr:row>
      <xdr:rowOff>95250</xdr:rowOff>
    </xdr:from>
    <xdr:to>
      <xdr:col>17</xdr:col>
      <xdr:colOff>409575</xdr:colOff>
      <xdr:row>69</xdr:row>
      <xdr:rowOff>9525</xdr:rowOff>
    </xdr:to>
    <xdr:graphicFrame macro="">
      <xdr:nvGraphicFramePr>
        <xdr:cNvPr id="1004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73</xdr:row>
      <xdr:rowOff>0</xdr:rowOff>
    </xdr:from>
    <xdr:to>
      <xdr:col>15</xdr:col>
      <xdr:colOff>428625</xdr:colOff>
      <xdr:row>98</xdr:row>
      <xdr:rowOff>76200</xdr:rowOff>
    </xdr:to>
    <xdr:graphicFrame macro="">
      <xdr:nvGraphicFramePr>
        <xdr:cNvPr id="1004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i" refreshedDate="41400.152099652776" createdVersion="1" refreshedVersion="4" recordCount="15" upgradeOnRefresh="1">
  <cacheSource type="worksheet">
    <worksheetSource ref="A1:L16" sheet="Previous MoUs"/>
  </cacheSource>
  <cacheFields count="12">
    <cacheField name="MoU Update" numFmtId="0">
      <sharedItems containsDate="1" containsMixedTypes="1" minDate="2010-04-01T00:00:00" maxDate="2013-04-02T00:00:00" count="9">
        <s v="April 2013"/>
        <s v="MoU Update"/>
        <s v="April 2012"/>
        <s v="April 2011"/>
        <s v="April 2010"/>
        <d v="2010-04-01T00:00:00" u="1"/>
        <d v="2011-04-01T00:00:00" u="1"/>
        <d v="2012-04-01T00:00:00" u="1"/>
        <d v="2013-04-01T00:00:00" u="1"/>
      </sharedItems>
    </cacheField>
    <cacheField name="U.S. / Non U.S." numFmtId="0">
      <sharedItems count="4">
        <s v="U.S. Institutions Subtotal  "/>
        <s v="Non-U.S. Institutions Subtotal"/>
        <s v="Total U.S. &amp; Non-U.S."/>
        <s v="U.S. / Non U.S."/>
      </sharedItems>
    </cacheField>
    <cacheField name="Ph.D. scientists" numFmtId="0">
      <sharedItems containsMixedTypes="1" containsNumber="1" containsInteger="1" minValue="53" maxValue="127"/>
    </cacheField>
    <cacheField name=" Faculty" numFmtId="0">
      <sharedItems containsMixedTypes="1" containsNumber="1" containsInteger="1" minValue="32" maxValue="71"/>
    </cacheField>
    <cacheField name=" Scientists/ Post Docs" numFmtId="0">
      <sharedItems containsMixedTypes="1" containsNumber="1" containsInteger="1" minValue="21" maxValue="61"/>
    </cacheField>
    <cacheField name=" PhD. Students" numFmtId="0">
      <sharedItems containsMixedTypes="1" containsNumber="1" containsInteger="1" minValue="25" maxValue="98"/>
    </cacheField>
    <cacheField name="WBS 2.1_x000a_Program Management" numFmtId="0">
      <sharedItems containsMixedTypes="1" containsNumber="1" minValue="3.7500000000000004" maxValue="9.1000000000000014"/>
    </cacheField>
    <cacheField name="WBS 2.2_x000a_Detector Operations &amp; Maintenance" numFmtId="0">
      <sharedItems containsMixedTypes="1" containsNumber="1" minValue="3.774999999999999" maxValue="12.785"/>
    </cacheField>
    <cacheField name="WBS 2.3_x000a_Computing &amp; Data Management" numFmtId="0">
      <sharedItems containsMixedTypes="1" containsNumber="1" minValue="3.5649999999999999" maxValue="11.29"/>
    </cacheField>
    <cacheField name="WBS 2.4_x000a_Triggering &amp; Filtering" numFmtId="0">
      <sharedItems containsMixedTypes="1" containsNumber="1" minValue="3.4750000000000005" maxValue="10.350000000000001"/>
    </cacheField>
    <cacheField name="WBS 2.5_x000a_Data Quality, Reconstruction &amp; Simulation Tools" numFmtId="0">
      <sharedItems containsMixedTypes="1" containsNumber="1" minValue="7.95" maxValue="20.57"/>
    </cacheField>
    <cacheField name="Total" numFmtId="0">
      <sharedItems containsMixedTypes="1" containsNumber="1" minValue="27.024999999999999" maxValue="62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69"/>
    <n v="35"/>
    <n v="34"/>
    <n v="26"/>
    <n v="4.8500000000000005"/>
    <n v="7.2200000000000006"/>
    <n v="3.5649999999999999"/>
    <n v="4.6500000000000004"/>
    <n v="10.120000000000001"/>
    <n v="30.405000000000001"/>
  </r>
  <r>
    <x v="0"/>
    <x v="1"/>
    <n v="53"/>
    <n v="32"/>
    <n v="21"/>
    <n v="72"/>
    <n v="4.25"/>
    <n v="5.5649999999999995"/>
    <n v="6.5"/>
    <n v="5.3000000000000007"/>
    <n v="10.45"/>
    <n v="32.064999999999998"/>
  </r>
  <r>
    <x v="0"/>
    <x v="2"/>
    <n v="122"/>
    <n v="67"/>
    <n v="55"/>
    <n v="98"/>
    <n v="9.1000000000000014"/>
    <n v="12.785"/>
    <n v="10.065"/>
    <n v="9.9500000000000011"/>
    <n v="20.57"/>
    <n v="62.47"/>
  </r>
  <r>
    <x v="1"/>
    <x v="3"/>
    <s v="Ph.D. scientists"/>
    <s v=" Faculty"/>
    <s v=" Scientists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2"/>
    <x v="0"/>
    <n v="67"/>
    <n v="36"/>
    <n v="31"/>
    <n v="25"/>
    <n v="4.3400000000000007"/>
    <n v="6.6000000000000005"/>
    <n v="4.4649999999999999"/>
    <n v="5.1000000000000005"/>
    <n v="8.4499999999999993"/>
    <n v="28.954999999999998"/>
  </r>
  <r>
    <x v="2"/>
    <x v="1"/>
    <n v="59"/>
    <n v="35"/>
    <n v="24"/>
    <n v="67"/>
    <n v="3.97"/>
    <n v="4.7649999999999997"/>
    <n v="6.8250000000000002"/>
    <n v="5.2500000000000009"/>
    <n v="10.475000000000001"/>
    <n v="31.285"/>
  </r>
  <r>
    <x v="2"/>
    <x v="2"/>
    <n v="126"/>
    <n v="71"/>
    <n v="55"/>
    <n v="92"/>
    <n v="8.31"/>
    <n v="11.365"/>
    <n v="11.29"/>
    <n v="10.350000000000001"/>
    <n v="18.925000000000001"/>
    <n v="60.239999999999995"/>
  </r>
  <r>
    <x v="1"/>
    <x v="3"/>
    <s v="Ph.D. scientists"/>
    <s v=" Faculty"/>
    <s v=" Scientists /_x000a_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3"/>
    <x v="0"/>
    <n v="69"/>
    <n v="35"/>
    <n v="34"/>
    <n v="28"/>
    <n v="4.68"/>
    <n v="6.4700000000000006"/>
    <n v="4.0649999999999995"/>
    <n v="4.5750000000000002"/>
    <n v="8.1449999999999996"/>
    <n v="27.934999999999995"/>
  </r>
  <r>
    <x v="3"/>
    <x v="1"/>
    <n v="58"/>
    <n v="35"/>
    <n v="23"/>
    <n v="52"/>
    <n v="3.7500000000000004"/>
    <n v="3.774999999999999"/>
    <n v="6.8500000000000005"/>
    <n v="4.7"/>
    <n v="7.95"/>
    <n v="27.024999999999999"/>
  </r>
  <r>
    <x v="3"/>
    <x v="2"/>
    <n v="127"/>
    <n v="70"/>
    <n v="57"/>
    <n v="80"/>
    <n v="8.43"/>
    <n v="10.244999999999999"/>
    <n v="10.914999999999999"/>
    <n v="9.2750000000000004"/>
    <n v="16.094999999999999"/>
    <n v="54.959999999999994"/>
  </r>
  <r>
    <x v="1"/>
    <x v="3"/>
    <s v="Ph.D. scientists"/>
    <s v=" Faculty"/>
    <s v=" Scientists 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4"/>
    <x v="0"/>
    <n v="68"/>
    <n v="32"/>
    <n v="36"/>
    <n v="29"/>
    <n v="4.4329999999999998"/>
    <n v="7.0159500000000001"/>
    <n v="3.7149999999999999"/>
    <n v="3.4750000000000005"/>
    <n v="8.58"/>
    <n v="27.21895"/>
  </r>
  <r>
    <x v="4"/>
    <x v="1"/>
    <n v="59"/>
    <n v="34"/>
    <n v="25"/>
    <n v="64"/>
    <n v="3.7500000000000004"/>
    <n v="3.9249999999999985"/>
    <n v="7.5500000000000007"/>
    <n v="4.3"/>
    <n v="8.8000000000000007"/>
    <n v="28.324999999999999"/>
  </r>
  <r>
    <x v="4"/>
    <x v="2"/>
    <n v="127"/>
    <n v="66"/>
    <n v="61"/>
    <n v="93"/>
    <n v="8.1829999999999998"/>
    <n v="10.940949999999999"/>
    <n v="11.265000000000001"/>
    <n v="7.7750000000000004"/>
    <n v="17.380000000000003"/>
    <n v="55.54394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Position="0" applyNumberFormats="0" applyBorderFormats="0" applyFontFormats="0" applyPatternFormats="0" applyAlignmentFormats="0" applyWidthHeightFormats="1" dataCaption="Data" updatedVersion="4" showMemberPropertyTips="0" useAutoFormatting="1" colGrandTotals="0" itemPrintTitles="1" createdVersion="1" indent="0" compact="0" compactData="0" gridDropZones="1" chartFormat="3">
  <location ref="A3:E15" firstHeaderRow="1" firstDataRow="2" firstDataCol="2"/>
  <pivotFields count="12">
    <pivotField axis="axisRow" compact="0" outline="0" subtotalTop="0" showAll="0" includeNewItemsInFilter="1" defaultSubtotal="0">
      <items count="9">
        <item h="1" x="1"/>
        <item m="1" x="5"/>
        <item m="1" x="6"/>
        <item m="1" x="7"/>
        <item m="1" x="8"/>
        <item x="4"/>
        <item x="3"/>
        <item x="2"/>
        <item x="0"/>
      </items>
    </pivotField>
    <pivotField axis="axisRow" compact="0" outline="0" subtotalTop="0" showAll="0" includeNewItemsInFilter="1" sumSubtotal="1">
      <items count="5">
        <item x="0"/>
        <item x="1"/>
        <item h="1" x="3"/>
        <item h="1" x="2"/>
        <item t="sum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0"/>
    <field x="1"/>
  </rowFields>
  <rowItems count="11"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 t="sum">
      <x v="1048832"/>
      <x/>
    </i>
    <i t="sum"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 Faculty" fld="3" baseField="1" baseItem="1"/>
    <dataField name="Sum of  Scientists/ Post Docs" fld="4" baseField="1" baseItem="1"/>
    <dataField name="Sum of  PhD. Students" fld="5" baseField="1" baseItem="2"/>
  </dataFields>
  <formats count="4">
    <format dxfId="3">
      <pivotArea field="1" dataOnly="0" grandRow="1" outline="0" axis="axisRow" fieldPosition="1">
        <references count="1">
          <reference field="4294967294" count="1" selected="0">
            <x v="0"/>
          </reference>
        </references>
      </pivotArea>
    </format>
    <format dxfId="2">
      <pivotArea field="1" dataOnly="0" grandRow="1" outline="0" axis="axisRow" fieldPosition="1">
        <references count="1">
          <reference field="4294967294" count="1" selected="0">
            <x v="1"/>
          </reference>
        </references>
      </pivotArea>
    </format>
    <format dxfId="1">
      <pivotArea field="1" dataOnly="0" grandRow="1" outline="0" axis="axisRow" fieldPosition="1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BX65"/>
  <sheetViews>
    <sheetView tabSelected="1" zoomScale="85" zoomScaleNormal="85" zoomScaleSheetLayoutView="100" workbookViewId="0">
      <pane xSplit="4" ySplit="2" topLeftCell="E3" activePane="bottomRight" state="frozen"/>
      <selection activeCell="S29" sqref="S29"/>
      <selection pane="topRight" activeCell="S29" sqref="S29"/>
      <selection pane="bottomLeft" activeCell="S29" sqref="S29"/>
      <selection pane="bottomRight" activeCell="E3" sqref="E3"/>
    </sheetView>
  </sheetViews>
  <sheetFormatPr defaultRowHeight="15.5" outlineLevelRow="1" outlineLevelCol="3" x14ac:dyDescent="0.35"/>
  <cols>
    <col min="1" max="1" width="5.7265625" hidden="1" customWidth="1" outlineLevel="1"/>
    <col min="2" max="2" width="9.7265625" style="458" hidden="1" customWidth="1" outlineLevel="1"/>
    <col min="3" max="3" width="11" hidden="1" customWidth="1" outlineLevel="1"/>
    <col min="4" max="4" width="44" customWidth="1" collapsed="1"/>
    <col min="5" max="5" width="25" bestFit="1" customWidth="1"/>
    <col min="6" max="6" width="36.6328125" hidden="1" customWidth="1" outlineLevel="1"/>
    <col min="7" max="7" width="16.81640625" hidden="1" customWidth="1" outlineLevel="1"/>
    <col min="8" max="8" width="5.81640625" style="3" customWidth="1" collapsed="1"/>
    <col min="9" max="9" width="5.1796875" style="3" customWidth="1"/>
    <col min="10" max="10" width="5.54296875" style="3" customWidth="1"/>
    <col min="11" max="11" width="5.1796875" style="3" customWidth="1"/>
    <col min="12" max="12" width="0.7265625" style="3" customWidth="1"/>
    <col min="13" max="13" width="10.90625" customWidth="1"/>
    <col min="14" max="14" width="10.7265625" customWidth="1"/>
    <col min="15" max="15" width="11.26953125" customWidth="1"/>
    <col min="16" max="16" width="10" customWidth="1"/>
    <col min="17" max="17" width="8.36328125" bestFit="1" customWidth="1"/>
    <col min="18" max="18" width="9.7265625" bestFit="1" customWidth="1"/>
    <col min="19" max="19" width="9.26953125" customWidth="1"/>
    <col min="20" max="20" width="1.26953125" customWidth="1"/>
    <col min="21" max="21" width="12.7265625" hidden="1" customWidth="1" outlineLevel="1"/>
    <col min="22" max="22" width="12.54296875" hidden="1" customWidth="1" outlineLevel="1"/>
    <col min="23" max="23" width="10.453125" style="426" hidden="1" customWidth="1" outlineLevel="1"/>
    <col min="24" max="24" width="2.1796875" hidden="1" customWidth="1" outlineLevel="1" collapsed="1"/>
    <col min="25" max="25" width="11.7265625" style="67" hidden="1" customWidth="1" outlineLevel="3"/>
    <col min="26" max="26" width="49.54296875" style="67" hidden="1" customWidth="1" outlineLevel="3" collapsed="1"/>
    <col min="27" max="27" width="17.26953125" style="67" hidden="1" customWidth="1" outlineLevel="3"/>
    <col min="28" max="31" width="5.54296875" style="178" hidden="1" customWidth="1" outlineLevel="2"/>
    <col min="32" max="32" width="0.7265625" style="178" hidden="1" customWidth="1" outlineLevel="2"/>
    <col min="33" max="33" width="6" style="67" hidden="1" customWidth="1" outlineLevel="2"/>
    <col min="34" max="34" width="7.54296875" style="67" hidden="1" customWidth="1" outlineLevel="2"/>
    <col min="35" max="35" width="7.81640625" style="67" hidden="1" customWidth="1" outlineLevel="2"/>
    <col min="36" max="36" width="7.54296875" style="67" hidden="1" customWidth="1" outlineLevel="2"/>
    <col min="37" max="38" width="7.1796875" style="67" hidden="1" customWidth="1" outlineLevel="2"/>
    <col min="39" max="39" width="7.81640625" style="67" hidden="1" customWidth="1" outlineLevel="2"/>
    <col min="40" max="40" width="0.81640625" style="67" hidden="1" customWidth="1" outlineLevel="2"/>
    <col min="41" max="41" width="1.26953125" hidden="1" customWidth="1" outlineLevel="1"/>
    <col min="42" max="42" width="11.7265625" style="67" hidden="1" customWidth="1" outlineLevel="3"/>
    <col min="43" max="43" width="50.453125" style="67" hidden="1" customWidth="1" outlineLevel="3" collapsed="1"/>
    <col min="44" max="44" width="17.7265625" style="67" hidden="1" customWidth="1" outlineLevel="3"/>
    <col min="45" max="48" width="4.81640625" style="178" hidden="1" customWidth="1" outlineLevel="2"/>
    <col min="49" max="49" width="0.7265625" style="178" hidden="1" customWidth="1" outlineLevel="2"/>
    <col min="50" max="55" width="6.7265625" style="67" hidden="1" customWidth="1" outlineLevel="2"/>
    <col min="56" max="56" width="8" style="67" hidden="1" customWidth="1" outlineLevel="2"/>
    <col min="57" max="57" width="0.81640625" style="67" hidden="1" customWidth="1" outlineLevel="2"/>
    <col min="58" max="66" width="9.1796875" hidden="1" customWidth="1" outlineLevel="1"/>
    <col min="67" max="67" width="25.81640625" hidden="1" customWidth="1" outlineLevel="1"/>
    <col min="68" max="68" width="5.7265625" style="3" hidden="1" customWidth="1" outlineLevel="1" collapsed="1"/>
    <col min="69" max="70" width="5.7265625" style="3" hidden="1" customWidth="1" outlineLevel="1"/>
    <col min="71" max="71" width="11.453125" style="3" hidden="1" customWidth="1" outlineLevel="1"/>
    <col min="72" max="72" width="10.54296875" style="3" hidden="1" customWidth="1" outlineLevel="1"/>
    <col min="73" max="73" width="14.54296875" style="3" hidden="1" customWidth="1" outlineLevel="1"/>
    <col min="74" max="74" width="13.453125" hidden="1" customWidth="1" outlineLevel="1"/>
    <col min="75" max="75" width="29" hidden="1" customWidth="1" outlineLevel="1"/>
    <col min="76" max="76" width="8.7265625" collapsed="1"/>
  </cols>
  <sheetData>
    <row r="1" spans="1:75" ht="22.5" customHeight="1" thickBot="1" x14ac:dyDescent="0.4">
      <c r="C1" s="332"/>
      <c r="D1" s="333" t="s">
        <v>445</v>
      </c>
      <c r="E1" s="468"/>
      <c r="F1" s="468"/>
      <c r="G1" s="334"/>
      <c r="H1" s="485" t="s">
        <v>114</v>
      </c>
      <c r="I1" s="486"/>
      <c r="J1" s="486"/>
      <c r="K1" s="487"/>
      <c r="L1" s="20"/>
      <c r="M1" s="488" t="s">
        <v>127</v>
      </c>
      <c r="N1" s="488"/>
      <c r="O1" s="488"/>
      <c r="P1" s="488"/>
      <c r="Q1" s="488"/>
      <c r="R1" s="488"/>
      <c r="S1" s="488"/>
      <c r="T1" s="21"/>
      <c r="U1" s="36"/>
      <c r="V1" s="36"/>
      <c r="W1" s="424"/>
      <c r="Y1" s="187"/>
      <c r="Z1" s="188" t="s">
        <v>443</v>
      </c>
      <c r="AA1" s="187"/>
      <c r="AB1" s="495" t="s">
        <v>114</v>
      </c>
      <c r="AC1" s="496"/>
      <c r="AD1" s="496"/>
      <c r="AE1" s="497"/>
      <c r="AF1" s="195"/>
      <c r="AG1" s="494" t="str">
        <f>Z1</f>
        <v>v 23.1, September 30, 2017</v>
      </c>
      <c r="AH1" s="494"/>
      <c r="AI1" s="494"/>
      <c r="AJ1" s="494"/>
      <c r="AK1" s="494"/>
      <c r="AL1" s="494"/>
      <c r="AM1" s="494"/>
      <c r="AN1" s="197"/>
      <c r="AP1" s="68"/>
      <c r="AQ1" s="69" t="s">
        <v>444</v>
      </c>
      <c r="AR1" s="68"/>
      <c r="AS1" s="489" t="s">
        <v>114</v>
      </c>
      <c r="AT1" s="490"/>
      <c r="AU1" s="490"/>
      <c r="AV1" s="491"/>
      <c r="AW1" s="190"/>
      <c r="AX1" s="492" t="str">
        <f>AQ1</f>
        <v>v 24.0  to  v 23.1 Differences</v>
      </c>
      <c r="AY1" s="492"/>
      <c r="AZ1" s="492"/>
      <c r="BA1" s="492"/>
      <c r="BB1" s="492"/>
      <c r="BC1" s="492"/>
      <c r="BD1" s="492"/>
      <c r="BE1" s="202"/>
      <c r="BO1" s="28"/>
      <c r="BP1" s="476"/>
      <c r="BQ1" s="477"/>
      <c r="BR1" s="477"/>
      <c r="BS1" s="478"/>
      <c r="BT1" s="337"/>
      <c r="BU1"/>
      <c r="BW1" s="28"/>
    </row>
    <row r="2" spans="1:75" ht="76.5" customHeight="1" collapsed="1" thickBot="1" x14ac:dyDescent="0.4">
      <c r="A2" s="49" t="s">
        <v>172</v>
      </c>
      <c r="B2" s="459" t="s">
        <v>125</v>
      </c>
      <c r="C2" s="29" t="s">
        <v>21</v>
      </c>
      <c r="D2" s="40" t="s">
        <v>34</v>
      </c>
      <c r="E2" s="40" t="s">
        <v>337</v>
      </c>
      <c r="F2" s="40" t="s">
        <v>392</v>
      </c>
      <c r="G2" s="29" t="s">
        <v>34</v>
      </c>
      <c r="H2" s="33" t="s">
        <v>112</v>
      </c>
      <c r="I2" s="35" t="s">
        <v>5</v>
      </c>
      <c r="J2" s="258" t="s">
        <v>204</v>
      </c>
      <c r="K2" s="34" t="s">
        <v>249</v>
      </c>
      <c r="L2" s="22"/>
      <c r="M2" s="42" t="s">
        <v>102</v>
      </c>
      <c r="N2" s="43" t="s">
        <v>103</v>
      </c>
      <c r="O2" s="43" t="s">
        <v>104</v>
      </c>
      <c r="P2" s="43" t="s">
        <v>288</v>
      </c>
      <c r="Q2" s="43" t="s">
        <v>289</v>
      </c>
      <c r="R2" s="461" t="s">
        <v>290</v>
      </c>
      <c r="S2" s="45" t="s">
        <v>2</v>
      </c>
      <c r="T2" s="23"/>
      <c r="U2" s="41" t="s">
        <v>162</v>
      </c>
      <c r="V2" s="41" t="s">
        <v>163</v>
      </c>
      <c r="W2" s="191" t="s">
        <v>283</v>
      </c>
      <c r="Y2" s="29" t="s">
        <v>21</v>
      </c>
      <c r="Z2" s="40" t="s">
        <v>111</v>
      </c>
      <c r="AA2" s="29" t="s">
        <v>34</v>
      </c>
      <c r="AB2" s="33" t="s">
        <v>17</v>
      </c>
      <c r="AC2" s="35" t="s">
        <v>5</v>
      </c>
      <c r="AD2" s="1" t="s">
        <v>126</v>
      </c>
      <c r="AE2" s="34" t="s">
        <v>113</v>
      </c>
      <c r="AF2" s="196"/>
      <c r="AG2" s="42" t="s">
        <v>102</v>
      </c>
      <c r="AH2" s="43" t="s">
        <v>103</v>
      </c>
      <c r="AI2" s="43" t="s">
        <v>104</v>
      </c>
      <c r="AJ2" s="43" t="s">
        <v>288</v>
      </c>
      <c r="AK2" s="43" t="s">
        <v>289</v>
      </c>
      <c r="AL2" s="461" t="s">
        <v>290</v>
      </c>
      <c r="AM2" s="45" t="s">
        <v>2</v>
      </c>
      <c r="AN2" s="198"/>
      <c r="AP2" s="29" t="s">
        <v>21</v>
      </c>
      <c r="AQ2" s="40" t="s">
        <v>111</v>
      </c>
      <c r="AR2" s="29" t="s">
        <v>34</v>
      </c>
      <c r="AS2" s="33" t="s">
        <v>17</v>
      </c>
      <c r="AT2" s="35" t="s">
        <v>5</v>
      </c>
      <c r="AU2" s="1" t="s">
        <v>126</v>
      </c>
      <c r="AV2" s="34" t="s">
        <v>113</v>
      </c>
      <c r="AW2" s="200"/>
      <c r="AX2" s="42" t="s">
        <v>102</v>
      </c>
      <c r="AY2" s="43" t="s">
        <v>103</v>
      </c>
      <c r="AZ2" s="43" t="s">
        <v>104</v>
      </c>
      <c r="BA2" s="43" t="s">
        <v>288</v>
      </c>
      <c r="BB2" s="43" t="s">
        <v>289</v>
      </c>
      <c r="BC2" s="461" t="s">
        <v>290</v>
      </c>
      <c r="BD2" s="45" t="s">
        <v>2</v>
      </c>
      <c r="BE2" s="203"/>
      <c r="BO2" s="29" t="s">
        <v>34</v>
      </c>
      <c r="BP2" s="33" t="s">
        <v>17</v>
      </c>
      <c r="BQ2" s="35" t="s">
        <v>5</v>
      </c>
      <c r="BR2" s="258" t="s">
        <v>204</v>
      </c>
      <c r="BS2" s="413" t="s">
        <v>227</v>
      </c>
      <c r="BT2" s="413" t="s">
        <v>228</v>
      </c>
      <c r="BU2" s="414" t="s">
        <v>237</v>
      </c>
      <c r="BV2" s="415" t="s">
        <v>226</v>
      </c>
      <c r="BW2" s="402" t="s">
        <v>161</v>
      </c>
    </row>
    <row r="3" spans="1:75" ht="18.75" customHeight="1" outlineLevel="1" thickTop="1" thickBot="1" x14ac:dyDescent="0.4">
      <c r="A3" s="183"/>
      <c r="C3" s="47" t="s">
        <v>22</v>
      </c>
      <c r="D3" s="253" t="s">
        <v>386</v>
      </c>
      <c r="E3" s="253" t="s">
        <v>338</v>
      </c>
      <c r="F3" s="472" t="s">
        <v>393</v>
      </c>
      <c r="G3" s="54" t="s">
        <v>35</v>
      </c>
      <c r="H3" s="184">
        <f t="shared" ref="H3:H26" si="0">I3+J3</f>
        <v>3</v>
      </c>
      <c r="I3" s="209">
        <v>2</v>
      </c>
      <c r="J3" s="2">
        <v>1</v>
      </c>
      <c r="K3" s="210">
        <v>1</v>
      </c>
      <c r="L3" s="55"/>
      <c r="M3" s="207">
        <v>0.35</v>
      </c>
      <c r="N3" s="208">
        <v>0.2</v>
      </c>
      <c r="O3" s="208">
        <v>0.05</v>
      </c>
      <c r="P3" s="208"/>
      <c r="Q3" s="208">
        <v>0.4</v>
      </c>
      <c r="R3" s="208">
        <v>0.65</v>
      </c>
      <c r="S3" s="220">
        <f>SUM(M3:R3)</f>
        <v>1.65</v>
      </c>
      <c r="T3" s="56"/>
      <c r="U3" s="26"/>
      <c r="V3" s="26"/>
      <c r="W3" s="420"/>
      <c r="Y3" s="47" t="s">
        <v>22</v>
      </c>
      <c r="Z3" s="249" t="s">
        <v>173</v>
      </c>
      <c r="AA3" s="54" t="s">
        <v>35</v>
      </c>
      <c r="AB3" s="184">
        <f t="shared" ref="AB3:AB13" si="1">AC3+AD3</f>
        <v>3</v>
      </c>
      <c r="AC3" s="209">
        <v>2</v>
      </c>
      <c r="AD3" s="2">
        <v>1</v>
      </c>
      <c r="AE3" s="210">
        <v>1</v>
      </c>
      <c r="AF3" s="55"/>
      <c r="AG3" s="207">
        <v>0.35</v>
      </c>
      <c r="AH3" s="208">
        <v>0.2</v>
      </c>
      <c r="AI3" s="208">
        <v>0.05</v>
      </c>
      <c r="AJ3" s="208"/>
      <c r="AK3" s="208">
        <v>0.4</v>
      </c>
      <c r="AL3" s="208">
        <v>0.65</v>
      </c>
      <c r="AM3" s="220">
        <f>SUM(AG3:AL3)</f>
        <v>1.65</v>
      </c>
      <c r="AN3" s="199"/>
      <c r="AP3" s="47" t="s">
        <v>22</v>
      </c>
      <c r="AQ3" s="53" t="s">
        <v>128</v>
      </c>
      <c r="AR3" s="54" t="s">
        <v>35</v>
      </c>
      <c r="AS3" s="184">
        <f t="shared" ref="AS3:AS37" si="2">H3-AB3</f>
        <v>0</v>
      </c>
      <c r="AT3" s="209">
        <f t="shared" ref="AT3:AT37" si="3">I3-AC3</f>
        <v>0</v>
      </c>
      <c r="AU3" s="2">
        <f t="shared" ref="AU3:AU37" si="4">J3-AD3</f>
        <v>0</v>
      </c>
      <c r="AV3" s="210">
        <f t="shared" ref="AV3:AV37" si="5">K3-AE3</f>
        <v>0</v>
      </c>
      <c r="AW3" s="241"/>
      <c r="AX3" s="207">
        <f t="shared" ref="AX3:AX37" si="6">M3-AG3</f>
        <v>0</v>
      </c>
      <c r="AY3" s="208">
        <f t="shared" ref="AY3:AY37" si="7">N3-AH3</f>
        <v>0</v>
      </c>
      <c r="AZ3" s="208">
        <f t="shared" ref="AZ3:AZ37" si="8">O3-AI3</f>
        <v>0</v>
      </c>
      <c r="BA3" s="208">
        <f t="shared" ref="BA3:BA37" si="9">P3-AJ3</f>
        <v>0</v>
      </c>
      <c r="BB3" s="185">
        <f t="shared" ref="BB3:BC37" si="10">Q3-AK3</f>
        <v>0</v>
      </c>
      <c r="BC3" s="185">
        <f t="shared" si="10"/>
        <v>0</v>
      </c>
      <c r="BD3" s="220">
        <f t="shared" ref="BD3:BD16" si="11">S3-AM3</f>
        <v>0</v>
      </c>
      <c r="BE3" s="204"/>
      <c r="BO3" s="344" t="s">
        <v>35</v>
      </c>
      <c r="BP3" s="362">
        <f t="shared" ref="BP3:BP15" si="12">BQ3+BR3</f>
        <v>2</v>
      </c>
      <c r="BQ3" s="363">
        <v>1</v>
      </c>
      <c r="BR3" s="364">
        <v>1</v>
      </c>
      <c r="BS3" s="365">
        <v>2</v>
      </c>
      <c r="BT3" s="365">
        <v>3</v>
      </c>
      <c r="BU3" s="366">
        <f t="shared" ref="BU3:BU36" si="13">K3-BS3</f>
        <v>-1</v>
      </c>
      <c r="BV3" s="39"/>
      <c r="BW3" s="406" t="s">
        <v>230</v>
      </c>
    </row>
    <row r="4" spans="1:75" ht="18.75" customHeight="1" outlineLevel="1" thickTop="1" thickBot="1" x14ac:dyDescent="0.4">
      <c r="A4" s="183"/>
      <c r="C4" s="47" t="s">
        <v>22</v>
      </c>
      <c r="D4" s="253" t="s">
        <v>440</v>
      </c>
      <c r="E4" s="253" t="s">
        <v>339</v>
      </c>
      <c r="F4" s="472" t="s">
        <v>394</v>
      </c>
      <c r="G4" s="54" t="s">
        <v>36</v>
      </c>
      <c r="H4" s="184">
        <f t="shared" si="0"/>
        <v>1</v>
      </c>
      <c r="I4" s="209">
        <v>1</v>
      </c>
      <c r="J4" s="2">
        <v>0</v>
      </c>
      <c r="K4" s="210">
        <v>0</v>
      </c>
      <c r="L4" s="55"/>
      <c r="M4" s="207"/>
      <c r="N4" s="208">
        <v>0.25</v>
      </c>
      <c r="O4" s="208"/>
      <c r="P4" s="208"/>
      <c r="Q4" s="208">
        <v>0.2</v>
      </c>
      <c r="R4" s="208"/>
      <c r="S4" s="220">
        <f t="shared" ref="S4:S27" si="14">SUM(M4:R4)</f>
        <v>0.45</v>
      </c>
      <c r="T4" s="56"/>
      <c r="U4" s="26"/>
      <c r="V4" s="26"/>
      <c r="W4" s="420"/>
      <c r="Y4" s="47" t="s">
        <v>22</v>
      </c>
      <c r="Z4" s="249" t="s">
        <v>174</v>
      </c>
      <c r="AA4" s="54" t="s">
        <v>36</v>
      </c>
      <c r="AB4" s="184">
        <f t="shared" si="1"/>
        <v>1</v>
      </c>
      <c r="AC4" s="209">
        <v>1</v>
      </c>
      <c r="AD4" s="2">
        <v>0</v>
      </c>
      <c r="AE4" s="210">
        <v>0</v>
      </c>
      <c r="AF4" s="55"/>
      <c r="AG4" s="207"/>
      <c r="AH4" s="208">
        <v>0.25</v>
      </c>
      <c r="AI4" s="208"/>
      <c r="AJ4" s="208"/>
      <c r="AK4" s="208">
        <v>0.2</v>
      </c>
      <c r="AL4" s="208"/>
      <c r="AM4" s="220">
        <f t="shared" ref="AM4:AM16" si="15">SUM(AG4:AL4)</f>
        <v>0.45</v>
      </c>
      <c r="AN4" s="199"/>
      <c r="AP4" s="47" t="s">
        <v>22</v>
      </c>
      <c r="AQ4" s="53" t="s">
        <v>129</v>
      </c>
      <c r="AR4" s="54" t="s">
        <v>36</v>
      </c>
      <c r="AS4" s="184">
        <f t="shared" si="2"/>
        <v>0</v>
      </c>
      <c r="AT4" s="209">
        <f t="shared" si="3"/>
        <v>0</v>
      </c>
      <c r="AU4" s="2">
        <f t="shared" si="4"/>
        <v>0</v>
      </c>
      <c r="AV4" s="210">
        <f t="shared" si="5"/>
        <v>0</v>
      </c>
      <c r="AW4" s="241"/>
      <c r="AX4" s="207">
        <f t="shared" si="6"/>
        <v>0</v>
      </c>
      <c r="AY4" s="208">
        <f t="shared" si="7"/>
        <v>0</v>
      </c>
      <c r="AZ4" s="208">
        <f t="shared" si="8"/>
        <v>0</v>
      </c>
      <c r="BA4" s="208">
        <f t="shared" si="9"/>
        <v>0</v>
      </c>
      <c r="BB4" s="185">
        <f t="shared" si="10"/>
        <v>0</v>
      </c>
      <c r="BC4" s="185">
        <f t="shared" si="10"/>
        <v>0</v>
      </c>
      <c r="BD4" s="220">
        <f t="shared" si="11"/>
        <v>0</v>
      </c>
      <c r="BE4" s="204"/>
      <c r="BO4" s="350" t="s">
        <v>36</v>
      </c>
      <c r="BP4" s="367">
        <f t="shared" si="12"/>
        <v>1</v>
      </c>
      <c r="BQ4" s="368">
        <v>1</v>
      </c>
      <c r="BR4" s="369">
        <v>0</v>
      </c>
      <c r="BS4" s="370">
        <v>0</v>
      </c>
      <c r="BT4" s="370">
        <v>0</v>
      </c>
      <c r="BU4" s="371">
        <f t="shared" si="13"/>
        <v>0</v>
      </c>
      <c r="BV4" s="39"/>
      <c r="BW4" s="404"/>
    </row>
    <row r="5" spans="1:75" ht="18.75" customHeight="1" outlineLevel="1" thickTop="1" thickBot="1" x14ac:dyDescent="0.4">
      <c r="A5" s="183"/>
      <c r="C5" s="47" t="s">
        <v>22</v>
      </c>
      <c r="D5" s="53" t="s">
        <v>294</v>
      </c>
      <c r="E5" s="253" t="s">
        <v>340</v>
      </c>
      <c r="F5" s="472" t="s">
        <v>395</v>
      </c>
      <c r="G5" s="54" t="s">
        <v>37</v>
      </c>
      <c r="H5" s="184">
        <f t="shared" ref="H5" si="16">I5+J5</f>
        <v>1</v>
      </c>
      <c r="I5" s="209">
        <v>1</v>
      </c>
      <c r="J5" s="2">
        <v>0</v>
      </c>
      <c r="K5" s="210">
        <v>0</v>
      </c>
      <c r="L5" s="55"/>
      <c r="M5" s="207"/>
      <c r="N5" s="208">
        <v>1.4999999999999999E-2</v>
      </c>
      <c r="O5" s="208"/>
      <c r="P5" s="208"/>
      <c r="Q5" s="208"/>
      <c r="R5" s="208"/>
      <c r="S5" s="220">
        <f t="shared" si="14"/>
        <v>1.4999999999999999E-2</v>
      </c>
      <c r="T5" s="56"/>
      <c r="U5" s="26"/>
      <c r="V5" s="26"/>
      <c r="W5" s="420"/>
      <c r="Y5" s="47" t="s">
        <v>22</v>
      </c>
      <c r="Z5" s="249" t="s">
        <v>130</v>
      </c>
      <c r="AA5" s="54" t="s">
        <v>37</v>
      </c>
      <c r="AB5" s="184">
        <f t="shared" si="1"/>
        <v>1</v>
      </c>
      <c r="AC5" s="209">
        <v>1</v>
      </c>
      <c r="AD5" s="2">
        <v>0</v>
      </c>
      <c r="AE5" s="210">
        <v>0</v>
      </c>
      <c r="AF5" s="55"/>
      <c r="AG5" s="207"/>
      <c r="AH5" s="208">
        <v>1.4999999999999999E-2</v>
      </c>
      <c r="AI5" s="208"/>
      <c r="AJ5" s="208"/>
      <c r="AK5" s="208"/>
      <c r="AL5" s="208"/>
      <c r="AM5" s="220">
        <f t="shared" si="15"/>
        <v>1.4999999999999999E-2</v>
      </c>
      <c r="AN5" s="199"/>
      <c r="AP5" s="47" t="s">
        <v>22</v>
      </c>
      <c r="AQ5" s="53" t="s">
        <v>130</v>
      </c>
      <c r="AR5" s="54" t="s">
        <v>37</v>
      </c>
      <c r="AS5" s="184">
        <f t="shared" si="2"/>
        <v>0</v>
      </c>
      <c r="AT5" s="209">
        <f t="shared" si="3"/>
        <v>0</v>
      </c>
      <c r="AU5" s="2">
        <f t="shared" si="4"/>
        <v>0</v>
      </c>
      <c r="AV5" s="210">
        <f t="shared" si="5"/>
        <v>0</v>
      </c>
      <c r="AW5" s="241"/>
      <c r="AX5" s="207">
        <f t="shared" si="6"/>
        <v>0</v>
      </c>
      <c r="AY5" s="208">
        <f t="shared" si="7"/>
        <v>0</v>
      </c>
      <c r="AZ5" s="208">
        <f t="shared" si="8"/>
        <v>0</v>
      </c>
      <c r="BA5" s="208">
        <f t="shared" si="9"/>
        <v>0</v>
      </c>
      <c r="BB5" s="185">
        <f t="shared" si="10"/>
        <v>0</v>
      </c>
      <c r="BC5" s="185">
        <f t="shared" si="10"/>
        <v>0</v>
      </c>
      <c r="BD5" s="220">
        <f t="shared" si="11"/>
        <v>0</v>
      </c>
      <c r="BE5" s="204"/>
      <c r="BO5" s="350" t="s">
        <v>37</v>
      </c>
      <c r="BP5" s="367">
        <f t="shared" ref="BP5" si="17">BQ5+BR5</f>
        <v>1</v>
      </c>
      <c r="BQ5" s="368">
        <v>1</v>
      </c>
      <c r="BR5" s="369">
        <v>0</v>
      </c>
      <c r="BS5" s="370">
        <v>0</v>
      </c>
      <c r="BT5" s="370">
        <v>0</v>
      </c>
      <c r="BU5" s="371">
        <f t="shared" si="13"/>
        <v>0</v>
      </c>
      <c r="BV5" s="39"/>
      <c r="BW5" s="404"/>
    </row>
    <row r="6" spans="1:75" ht="18.75" customHeight="1" outlineLevel="1" thickTop="1" thickBot="1" x14ac:dyDescent="0.4">
      <c r="A6" s="183"/>
      <c r="C6" s="47" t="s">
        <v>22</v>
      </c>
      <c r="D6" s="435" t="s">
        <v>295</v>
      </c>
      <c r="E6" s="435" t="s">
        <v>341</v>
      </c>
      <c r="F6" s="472" t="s">
        <v>396</v>
      </c>
      <c r="G6" s="436" t="s">
        <v>275</v>
      </c>
      <c r="H6" s="184">
        <f t="shared" si="0"/>
        <v>2</v>
      </c>
      <c r="I6" s="209">
        <v>1</v>
      </c>
      <c r="J6" s="2">
        <v>1</v>
      </c>
      <c r="K6" s="210">
        <v>2</v>
      </c>
      <c r="L6" s="55"/>
      <c r="M6" s="207">
        <v>0.05</v>
      </c>
      <c r="N6" s="208">
        <v>0.5</v>
      </c>
      <c r="O6" s="208"/>
      <c r="P6" s="208"/>
      <c r="Q6" s="208">
        <v>0.55000000000000004</v>
      </c>
      <c r="R6" s="208"/>
      <c r="S6" s="220">
        <f t="shared" si="14"/>
        <v>1.1000000000000001</v>
      </c>
      <c r="T6" s="56"/>
      <c r="U6" s="26"/>
      <c r="V6" s="26"/>
      <c r="W6" s="422"/>
      <c r="Y6" s="47" t="s">
        <v>22</v>
      </c>
      <c r="Z6" s="189" t="s">
        <v>276</v>
      </c>
      <c r="AA6" s="26" t="s">
        <v>275</v>
      </c>
      <c r="AB6" s="184">
        <f t="shared" si="1"/>
        <v>2</v>
      </c>
      <c r="AC6" s="209">
        <v>1</v>
      </c>
      <c r="AD6" s="2">
        <v>1</v>
      </c>
      <c r="AE6" s="210">
        <v>2</v>
      </c>
      <c r="AF6" s="55"/>
      <c r="AG6" s="207">
        <v>0.05</v>
      </c>
      <c r="AH6" s="208">
        <v>0.5</v>
      </c>
      <c r="AI6" s="208"/>
      <c r="AJ6" s="208"/>
      <c r="AK6" s="208">
        <v>0.55000000000000004</v>
      </c>
      <c r="AL6" s="208"/>
      <c r="AM6" s="220">
        <f t="shared" si="15"/>
        <v>1.1000000000000001</v>
      </c>
      <c r="AN6" s="199"/>
      <c r="AP6" s="47" t="s">
        <v>22</v>
      </c>
      <c r="AQ6" s="189" t="s">
        <v>276</v>
      </c>
      <c r="AR6" s="26" t="s">
        <v>275</v>
      </c>
      <c r="AS6" s="184">
        <f t="shared" si="2"/>
        <v>0</v>
      </c>
      <c r="AT6" s="209">
        <f t="shared" si="3"/>
        <v>0</v>
      </c>
      <c r="AU6" s="2">
        <f t="shared" si="4"/>
        <v>0</v>
      </c>
      <c r="AV6" s="210">
        <f t="shared" si="5"/>
        <v>0</v>
      </c>
      <c r="AW6" s="241"/>
      <c r="AX6" s="207">
        <f t="shared" si="6"/>
        <v>0</v>
      </c>
      <c r="AY6" s="208">
        <f t="shared" si="7"/>
        <v>0</v>
      </c>
      <c r="AZ6" s="208">
        <f t="shared" si="8"/>
        <v>0</v>
      </c>
      <c r="BA6" s="208">
        <f t="shared" si="9"/>
        <v>0</v>
      </c>
      <c r="BB6" s="185">
        <f t="shared" si="10"/>
        <v>0</v>
      </c>
      <c r="BC6" s="185">
        <f t="shared" si="10"/>
        <v>0</v>
      </c>
      <c r="BD6" s="220">
        <f t="shared" si="11"/>
        <v>0</v>
      </c>
      <c r="BE6" s="204"/>
      <c r="BO6" s="350" t="s">
        <v>37</v>
      </c>
      <c r="BP6" s="367">
        <f t="shared" si="12"/>
        <v>1</v>
      </c>
      <c r="BQ6" s="368">
        <v>1</v>
      </c>
      <c r="BR6" s="369">
        <v>0</v>
      </c>
      <c r="BS6" s="370">
        <v>0</v>
      </c>
      <c r="BT6" s="370">
        <v>0</v>
      </c>
      <c r="BU6" s="371">
        <f t="shared" si="13"/>
        <v>2</v>
      </c>
      <c r="BV6" s="39"/>
      <c r="BW6" s="404"/>
    </row>
    <row r="7" spans="1:75" ht="18.75" customHeight="1" outlineLevel="1" thickTop="1" thickBot="1" x14ac:dyDescent="0.4">
      <c r="A7" s="183"/>
      <c r="C7" s="47" t="s">
        <v>22</v>
      </c>
      <c r="D7" s="53" t="s">
        <v>296</v>
      </c>
      <c r="E7" s="253" t="s">
        <v>342</v>
      </c>
      <c r="F7" s="472" t="s">
        <v>397</v>
      </c>
      <c r="G7" s="54" t="s">
        <v>38</v>
      </c>
      <c r="H7" s="184">
        <f t="shared" si="0"/>
        <v>1</v>
      </c>
      <c r="I7" s="209">
        <v>1</v>
      </c>
      <c r="J7" s="2">
        <v>0</v>
      </c>
      <c r="K7" s="210">
        <v>2</v>
      </c>
      <c r="L7" s="55"/>
      <c r="M7" s="207"/>
      <c r="N7" s="208">
        <v>0.25</v>
      </c>
      <c r="O7" s="208"/>
      <c r="P7" s="208"/>
      <c r="Q7" s="208"/>
      <c r="R7" s="208"/>
      <c r="S7" s="220">
        <f t="shared" si="14"/>
        <v>0.25</v>
      </c>
      <c r="T7" s="56"/>
      <c r="U7" s="26"/>
      <c r="V7" s="26"/>
      <c r="W7" s="420"/>
      <c r="Y7" s="47" t="s">
        <v>22</v>
      </c>
      <c r="Z7" s="249" t="s">
        <v>175</v>
      </c>
      <c r="AA7" s="54" t="s">
        <v>38</v>
      </c>
      <c r="AB7" s="184">
        <f t="shared" si="1"/>
        <v>1</v>
      </c>
      <c r="AC7" s="209">
        <v>1</v>
      </c>
      <c r="AD7" s="2">
        <v>0</v>
      </c>
      <c r="AE7" s="210">
        <v>2</v>
      </c>
      <c r="AF7" s="55"/>
      <c r="AG7" s="207"/>
      <c r="AH7" s="208">
        <v>0.25</v>
      </c>
      <c r="AI7" s="208"/>
      <c r="AJ7" s="208"/>
      <c r="AK7" s="208"/>
      <c r="AL7" s="208"/>
      <c r="AM7" s="220">
        <f t="shared" si="15"/>
        <v>0.25</v>
      </c>
      <c r="AN7" s="199"/>
      <c r="AP7" s="47" t="s">
        <v>22</v>
      </c>
      <c r="AQ7" s="53" t="s">
        <v>131</v>
      </c>
      <c r="AR7" s="54" t="s">
        <v>38</v>
      </c>
      <c r="AS7" s="184">
        <f t="shared" si="2"/>
        <v>0</v>
      </c>
      <c r="AT7" s="209">
        <f t="shared" si="3"/>
        <v>0</v>
      </c>
      <c r="AU7" s="2">
        <f t="shared" si="4"/>
        <v>0</v>
      </c>
      <c r="AV7" s="210">
        <f t="shared" si="5"/>
        <v>0</v>
      </c>
      <c r="AW7" s="241"/>
      <c r="AX7" s="207">
        <f t="shared" si="6"/>
        <v>0</v>
      </c>
      <c r="AY7" s="208">
        <f t="shared" si="7"/>
        <v>0</v>
      </c>
      <c r="AZ7" s="208">
        <f t="shared" si="8"/>
        <v>0</v>
      </c>
      <c r="BA7" s="208">
        <f t="shared" si="9"/>
        <v>0</v>
      </c>
      <c r="BB7" s="185">
        <f t="shared" si="10"/>
        <v>0</v>
      </c>
      <c r="BC7" s="185">
        <f t="shared" si="10"/>
        <v>0</v>
      </c>
      <c r="BD7" s="220">
        <f t="shared" si="11"/>
        <v>0</v>
      </c>
      <c r="BE7" s="204"/>
      <c r="BO7" s="350" t="s">
        <v>38</v>
      </c>
      <c r="BP7" s="367">
        <f t="shared" si="12"/>
        <v>2</v>
      </c>
      <c r="BQ7" s="368">
        <v>1</v>
      </c>
      <c r="BR7" s="369">
        <v>1</v>
      </c>
      <c r="BS7" s="370">
        <v>1</v>
      </c>
      <c r="BT7" s="370">
        <v>1</v>
      </c>
      <c r="BU7" s="371">
        <f t="shared" si="13"/>
        <v>1</v>
      </c>
      <c r="BV7" s="39"/>
      <c r="BW7" s="404"/>
    </row>
    <row r="8" spans="1:75" ht="18.75" customHeight="1" outlineLevel="1" thickTop="1" thickBot="1" x14ac:dyDescent="0.4">
      <c r="A8" s="183"/>
      <c r="C8" s="47" t="s">
        <v>22</v>
      </c>
      <c r="D8" s="253" t="s">
        <v>385</v>
      </c>
      <c r="E8" s="253" t="s">
        <v>343</v>
      </c>
      <c r="F8" s="472" t="s">
        <v>398</v>
      </c>
      <c r="G8" s="54" t="s">
        <v>39</v>
      </c>
      <c r="H8" s="184">
        <f t="shared" ref="H8:H10" si="18">I8+J8</f>
        <v>4</v>
      </c>
      <c r="I8" s="209">
        <v>2</v>
      </c>
      <c r="J8" s="2">
        <v>2</v>
      </c>
      <c r="K8" s="210">
        <v>0</v>
      </c>
      <c r="L8" s="55"/>
      <c r="M8" s="207">
        <v>0.13</v>
      </c>
      <c r="N8" s="208">
        <v>0.24</v>
      </c>
      <c r="O8" s="208">
        <v>1.08</v>
      </c>
      <c r="P8" s="438"/>
      <c r="Q8" s="208">
        <v>0.05</v>
      </c>
      <c r="R8" s="208"/>
      <c r="S8" s="220">
        <f t="shared" si="14"/>
        <v>1.5000000000000002</v>
      </c>
      <c r="T8" s="56"/>
      <c r="U8" s="26"/>
      <c r="V8" s="26"/>
      <c r="W8" s="420"/>
      <c r="Y8" s="47" t="s">
        <v>22</v>
      </c>
      <c r="Z8" s="249" t="s">
        <v>132</v>
      </c>
      <c r="AA8" s="54" t="s">
        <v>39</v>
      </c>
      <c r="AB8" s="184">
        <f t="shared" si="1"/>
        <v>5</v>
      </c>
      <c r="AC8" s="209">
        <v>3</v>
      </c>
      <c r="AD8" s="2">
        <v>2</v>
      </c>
      <c r="AE8" s="210">
        <v>2</v>
      </c>
      <c r="AF8" s="55"/>
      <c r="AG8" s="207">
        <v>0.13</v>
      </c>
      <c r="AH8" s="208">
        <v>0.24</v>
      </c>
      <c r="AI8" s="208">
        <v>1.08</v>
      </c>
      <c r="AJ8" s="438"/>
      <c r="AK8" s="208">
        <v>0.15</v>
      </c>
      <c r="AL8" s="208"/>
      <c r="AM8" s="220">
        <f t="shared" si="15"/>
        <v>1.6</v>
      </c>
      <c r="AN8" s="199"/>
      <c r="AP8" s="47" t="s">
        <v>22</v>
      </c>
      <c r="AQ8" s="53" t="s">
        <v>132</v>
      </c>
      <c r="AR8" s="54" t="s">
        <v>39</v>
      </c>
      <c r="AS8" s="184">
        <f t="shared" si="2"/>
        <v>-1</v>
      </c>
      <c r="AT8" s="209">
        <f t="shared" si="3"/>
        <v>-1</v>
      </c>
      <c r="AU8" s="2">
        <f t="shared" si="4"/>
        <v>0</v>
      </c>
      <c r="AV8" s="210">
        <f t="shared" si="5"/>
        <v>-2</v>
      </c>
      <c r="AW8" s="241"/>
      <c r="AX8" s="207">
        <f t="shared" si="6"/>
        <v>0</v>
      </c>
      <c r="AY8" s="208">
        <f t="shared" si="7"/>
        <v>0</v>
      </c>
      <c r="AZ8" s="208">
        <f t="shared" si="8"/>
        <v>0</v>
      </c>
      <c r="BA8" s="208">
        <f t="shared" si="9"/>
        <v>0</v>
      </c>
      <c r="BB8" s="185">
        <f t="shared" si="10"/>
        <v>-9.9999999999999992E-2</v>
      </c>
      <c r="BC8" s="185">
        <f t="shared" si="10"/>
        <v>0</v>
      </c>
      <c r="BD8" s="220">
        <f t="shared" si="11"/>
        <v>-9.9999999999999867E-2</v>
      </c>
      <c r="BE8" s="204"/>
      <c r="BO8" s="350" t="s">
        <v>39</v>
      </c>
      <c r="BP8" s="367">
        <f t="shared" ref="BP8:BP10" si="19">BQ8+BR8</f>
        <v>7</v>
      </c>
      <c r="BQ8" s="368">
        <v>3</v>
      </c>
      <c r="BR8" s="369">
        <v>4</v>
      </c>
      <c r="BS8" s="370">
        <v>1</v>
      </c>
      <c r="BT8" s="370">
        <v>2</v>
      </c>
      <c r="BU8" s="371">
        <f t="shared" si="13"/>
        <v>-1</v>
      </c>
      <c r="BV8" s="39"/>
      <c r="BW8" s="404" t="s">
        <v>243</v>
      </c>
    </row>
    <row r="9" spans="1:75" ht="18.75" customHeight="1" outlineLevel="1" thickTop="1" thickBot="1" x14ac:dyDescent="0.4">
      <c r="A9" s="183"/>
      <c r="C9" s="47" t="s">
        <v>22</v>
      </c>
      <c r="D9" s="435" t="s">
        <v>297</v>
      </c>
      <c r="E9" s="435" t="s">
        <v>344</v>
      </c>
      <c r="F9" s="472" t="s">
        <v>399</v>
      </c>
      <c r="G9" s="436" t="s">
        <v>286</v>
      </c>
      <c r="H9" s="184">
        <f t="shared" ref="H9" si="20">I9+J9</f>
        <v>2</v>
      </c>
      <c r="I9" s="209">
        <v>1</v>
      </c>
      <c r="J9" s="2">
        <v>1</v>
      </c>
      <c r="K9" s="210">
        <v>0</v>
      </c>
      <c r="L9" s="55"/>
      <c r="M9" s="207">
        <v>0.2</v>
      </c>
      <c r="N9" s="208">
        <v>0.55000000000000004</v>
      </c>
      <c r="O9" s="208"/>
      <c r="P9" s="438"/>
      <c r="Q9" s="208"/>
      <c r="R9" s="208"/>
      <c r="S9" s="220">
        <f t="shared" si="14"/>
        <v>0.75</v>
      </c>
      <c r="T9" s="56"/>
      <c r="U9" s="436"/>
      <c r="V9" s="26"/>
      <c r="W9" s="420"/>
      <c r="Y9" s="47" t="s">
        <v>22</v>
      </c>
      <c r="Z9" s="435" t="s">
        <v>285</v>
      </c>
      <c r="AA9" s="436" t="s">
        <v>286</v>
      </c>
      <c r="AB9" s="184">
        <f t="shared" si="1"/>
        <v>2</v>
      </c>
      <c r="AC9" s="209">
        <v>1</v>
      </c>
      <c r="AD9" s="2">
        <v>1</v>
      </c>
      <c r="AE9" s="210">
        <v>0</v>
      </c>
      <c r="AF9" s="55"/>
      <c r="AG9" s="207">
        <v>0.2</v>
      </c>
      <c r="AH9" s="208">
        <v>0.55000000000000004</v>
      </c>
      <c r="AI9" s="208"/>
      <c r="AJ9" s="438"/>
      <c r="AK9" s="208"/>
      <c r="AL9" s="208"/>
      <c r="AM9" s="220">
        <f t="shared" si="15"/>
        <v>0.75</v>
      </c>
      <c r="AN9" s="199"/>
      <c r="AP9" s="47" t="s">
        <v>22</v>
      </c>
      <c r="AQ9" s="435" t="s">
        <v>285</v>
      </c>
      <c r="AR9" s="436" t="s">
        <v>286</v>
      </c>
      <c r="AS9" s="184">
        <f t="shared" si="2"/>
        <v>0</v>
      </c>
      <c r="AT9" s="209">
        <f t="shared" si="3"/>
        <v>0</v>
      </c>
      <c r="AU9" s="2">
        <f t="shared" si="4"/>
        <v>0</v>
      </c>
      <c r="AV9" s="210">
        <f t="shared" si="5"/>
        <v>0</v>
      </c>
      <c r="AW9" s="241"/>
      <c r="AX9" s="207">
        <f t="shared" si="6"/>
        <v>0</v>
      </c>
      <c r="AY9" s="208">
        <f t="shared" si="7"/>
        <v>0</v>
      </c>
      <c r="AZ9" s="208">
        <f t="shared" si="8"/>
        <v>0</v>
      </c>
      <c r="BA9" s="208">
        <f t="shared" si="9"/>
        <v>0</v>
      </c>
      <c r="BB9" s="185">
        <f t="shared" si="10"/>
        <v>0</v>
      </c>
      <c r="BC9" s="185">
        <f t="shared" si="10"/>
        <v>0</v>
      </c>
      <c r="BD9" s="220">
        <f t="shared" si="11"/>
        <v>0</v>
      </c>
      <c r="BE9" s="204"/>
      <c r="BO9" s="350" t="s">
        <v>39</v>
      </c>
      <c r="BP9" s="367">
        <f t="shared" ref="BP9" si="21">BQ9+BR9</f>
        <v>7</v>
      </c>
      <c r="BQ9" s="368">
        <v>3</v>
      </c>
      <c r="BR9" s="369">
        <v>4</v>
      </c>
      <c r="BS9" s="370">
        <v>1</v>
      </c>
      <c r="BT9" s="370">
        <v>2</v>
      </c>
      <c r="BU9" s="371">
        <f t="shared" si="13"/>
        <v>-1</v>
      </c>
      <c r="BV9" s="39"/>
      <c r="BW9" s="404" t="s">
        <v>243</v>
      </c>
    </row>
    <row r="10" spans="1:75" ht="18.75" customHeight="1" outlineLevel="1" thickTop="1" thickBot="1" x14ac:dyDescent="0.4">
      <c r="A10" s="183"/>
      <c r="C10" s="47" t="s">
        <v>22</v>
      </c>
      <c r="D10" s="435" t="s">
        <v>298</v>
      </c>
      <c r="E10" s="435" t="s">
        <v>345</v>
      </c>
      <c r="F10" s="472" t="s">
        <v>400</v>
      </c>
      <c r="G10" s="436" t="s">
        <v>282</v>
      </c>
      <c r="H10" s="184">
        <f t="shared" si="18"/>
        <v>2</v>
      </c>
      <c r="I10" s="209">
        <v>1</v>
      </c>
      <c r="J10" s="2">
        <v>1</v>
      </c>
      <c r="K10" s="210">
        <v>4</v>
      </c>
      <c r="L10" s="55"/>
      <c r="M10" s="207">
        <v>0.55000000000000004</v>
      </c>
      <c r="N10" s="208"/>
      <c r="O10" s="208"/>
      <c r="P10" s="438">
        <v>0.5</v>
      </c>
      <c r="Q10" s="208">
        <v>0.95</v>
      </c>
      <c r="R10" s="208">
        <v>0.15</v>
      </c>
      <c r="S10" s="220">
        <f t="shared" si="14"/>
        <v>2.15</v>
      </c>
      <c r="T10" s="56"/>
      <c r="U10" s="436"/>
      <c r="V10" s="26"/>
      <c r="W10" s="420"/>
      <c r="Y10" s="47" t="s">
        <v>22</v>
      </c>
      <c r="Z10" s="435" t="s">
        <v>281</v>
      </c>
      <c r="AA10" s="436" t="s">
        <v>282</v>
      </c>
      <c r="AB10" s="184">
        <f t="shared" si="1"/>
        <v>2</v>
      </c>
      <c r="AC10" s="209">
        <v>1</v>
      </c>
      <c r="AD10" s="2">
        <v>1</v>
      </c>
      <c r="AE10" s="210">
        <v>4</v>
      </c>
      <c r="AF10" s="55"/>
      <c r="AG10" s="207">
        <v>0.55000000000000004</v>
      </c>
      <c r="AH10" s="208"/>
      <c r="AI10" s="208"/>
      <c r="AJ10" s="438">
        <v>0.5</v>
      </c>
      <c r="AK10" s="208">
        <v>0.95</v>
      </c>
      <c r="AL10" s="208">
        <v>0.15</v>
      </c>
      <c r="AM10" s="220">
        <f t="shared" si="15"/>
        <v>2.15</v>
      </c>
      <c r="AN10" s="199"/>
      <c r="AP10" s="47" t="s">
        <v>22</v>
      </c>
      <c r="AQ10" s="435" t="s">
        <v>281</v>
      </c>
      <c r="AR10" s="436" t="s">
        <v>282</v>
      </c>
      <c r="AS10" s="184">
        <f t="shared" si="2"/>
        <v>0</v>
      </c>
      <c r="AT10" s="209">
        <f t="shared" si="3"/>
        <v>0</v>
      </c>
      <c r="AU10" s="2">
        <f t="shared" si="4"/>
        <v>0</v>
      </c>
      <c r="AV10" s="210">
        <f t="shared" si="5"/>
        <v>0</v>
      </c>
      <c r="AW10" s="241"/>
      <c r="AX10" s="207">
        <f t="shared" si="6"/>
        <v>0</v>
      </c>
      <c r="AY10" s="208">
        <f t="shared" si="7"/>
        <v>0</v>
      </c>
      <c r="AZ10" s="208">
        <f t="shared" si="8"/>
        <v>0</v>
      </c>
      <c r="BA10" s="208">
        <f t="shared" si="9"/>
        <v>0</v>
      </c>
      <c r="BB10" s="185">
        <f t="shared" si="10"/>
        <v>0</v>
      </c>
      <c r="BC10" s="185">
        <f t="shared" si="10"/>
        <v>0</v>
      </c>
      <c r="BD10" s="220">
        <f t="shared" si="11"/>
        <v>0</v>
      </c>
      <c r="BE10" s="204"/>
      <c r="BO10" s="350" t="s">
        <v>39</v>
      </c>
      <c r="BP10" s="367">
        <f t="shared" si="19"/>
        <v>7</v>
      </c>
      <c r="BQ10" s="368">
        <v>3</v>
      </c>
      <c r="BR10" s="369">
        <v>4</v>
      </c>
      <c r="BS10" s="370">
        <v>1</v>
      </c>
      <c r="BT10" s="370">
        <v>2</v>
      </c>
      <c r="BU10" s="371">
        <f t="shared" si="13"/>
        <v>3</v>
      </c>
      <c r="BV10" s="39"/>
      <c r="BW10" s="404" t="s">
        <v>243</v>
      </c>
    </row>
    <row r="11" spans="1:75" ht="18.75" customHeight="1" outlineLevel="1" thickTop="1" thickBot="1" x14ac:dyDescent="0.4">
      <c r="A11" s="183"/>
      <c r="C11" s="47" t="s">
        <v>22</v>
      </c>
      <c r="D11" s="435" t="s">
        <v>387</v>
      </c>
      <c r="E11" s="435" t="s">
        <v>346</v>
      </c>
      <c r="F11" s="472" t="s">
        <v>401</v>
      </c>
      <c r="G11" s="436" t="s">
        <v>278</v>
      </c>
      <c r="H11" s="184">
        <f t="shared" si="0"/>
        <v>2</v>
      </c>
      <c r="I11" s="209">
        <v>2</v>
      </c>
      <c r="J11" s="2">
        <v>0</v>
      </c>
      <c r="K11" s="210">
        <v>2</v>
      </c>
      <c r="L11" s="55"/>
      <c r="M11" s="207">
        <v>0.3</v>
      </c>
      <c r="N11" s="208">
        <v>0.03</v>
      </c>
      <c r="O11" s="208"/>
      <c r="P11" s="438"/>
      <c r="Q11" s="208">
        <v>0.05</v>
      </c>
      <c r="R11" s="208">
        <v>0.25</v>
      </c>
      <c r="S11" s="220">
        <f t="shared" si="14"/>
        <v>0.62999999999999989</v>
      </c>
      <c r="T11" s="56"/>
      <c r="U11" s="436"/>
      <c r="V11" s="26"/>
      <c r="W11" s="420"/>
      <c r="Y11" s="47" t="s">
        <v>22</v>
      </c>
      <c r="Z11" s="435" t="s">
        <v>277</v>
      </c>
      <c r="AA11" s="436" t="s">
        <v>278</v>
      </c>
      <c r="AB11" s="184">
        <f t="shared" si="1"/>
        <v>2</v>
      </c>
      <c r="AC11" s="209">
        <v>2</v>
      </c>
      <c r="AD11" s="2">
        <v>0</v>
      </c>
      <c r="AE11" s="210">
        <v>2</v>
      </c>
      <c r="AF11" s="55"/>
      <c r="AG11" s="207">
        <v>0.2</v>
      </c>
      <c r="AH11" s="208">
        <v>0.03</v>
      </c>
      <c r="AI11" s="208"/>
      <c r="AJ11" s="438"/>
      <c r="AK11" s="208">
        <v>0.05</v>
      </c>
      <c r="AL11" s="208">
        <v>0.25</v>
      </c>
      <c r="AM11" s="220">
        <f t="shared" si="15"/>
        <v>0.53</v>
      </c>
      <c r="AN11" s="199"/>
      <c r="AP11" s="47" t="s">
        <v>22</v>
      </c>
      <c r="AQ11" s="435" t="s">
        <v>277</v>
      </c>
      <c r="AR11" s="436" t="s">
        <v>278</v>
      </c>
      <c r="AS11" s="184">
        <f t="shared" si="2"/>
        <v>0</v>
      </c>
      <c r="AT11" s="209">
        <f t="shared" si="3"/>
        <v>0</v>
      </c>
      <c r="AU11" s="2">
        <f t="shared" si="4"/>
        <v>0</v>
      </c>
      <c r="AV11" s="210">
        <f t="shared" si="5"/>
        <v>0</v>
      </c>
      <c r="AW11" s="241"/>
      <c r="AX11" s="207">
        <f t="shared" si="6"/>
        <v>9.9999999999999978E-2</v>
      </c>
      <c r="AY11" s="208">
        <f t="shared" si="7"/>
        <v>0</v>
      </c>
      <c r="AZ11" s="208">
        <f t="shared" si="8"/>
        <v>0</v>
      </c>
      <c r="BA11" s="208">
        <f t="shared" si="9"/>
        <v>0</v>
      </c>
      <c r="BB11" s="185">
        <f t="shared" si="10"/>
        <v>0</v>
      </c>
      <c r="BC11" s="185">
        <f t="shared" si="10"/>
        <v>0</v>
      </c>
      <c r="BD11" s="220">
        <f t="shared" si="11"/>
        <v>9.9999999999999867E-2</v>
      </c>
      <c r="BE11" s="204"/>
      <c r="BO11" s="350" t="s">
        <v>39</v>
      </c>
      <c r="BP11" s="367">
        <f t="shared" si="12"/>
        <v>7</v>
      </c>
      <c r="BQ11" s="368">
        <v>3</v>
      </c>
      <c r="BR11" s="369">
        <v>4</v>
      </c>
      <c r="BS11" s="370">
        <v>1</v>
      </c>
      <c r="BT11" s="370">
        <v>2</v>
      </c>
      <c r="BU11" s="371">
        <f t="shared" si="13"/>
        <v>1</v>
      </c>
      <c r="BV11" s="39"/>
      <c r="BW11" s="404" t="s">
        <v>243</v>
      </c>
    </row>
    <row r="12" spans="1:75" ht="20.25" customHeight="1" outlineLevel="1" thickTop="1" thickBot="1" x14ac:dyDescent="0.4">
      <c r="A12" s="183"/>
      <c r="C12" s="47" t="s">
        <v>22</v>
      </c>
      <c r="D12" s="253" t="s">
        <v>299</v>
      </c>
      <c r="E12" s="253" t="s">
        <v>347</v>
      </c>
      <c r="F12" s="472" t="s">
        <v>402</v>
      </c>
      <c r="G12" s="54" t="s">
        <v>40</v>
      </c>
      <c r="H12" s="184">
        <f t="shared" si="0"/>
        <v>2</v>
      </c>
      <c r="I12" s="209">
        <v>1</v>
      </c>
      <c r="J12" s="2">
        <v>1</v>
      </c>
      <c r="K12" s="210">
        <v>0</v>
      </c>
      <c r="L12" s="55"/>
      <c r="M12" s="207">
        <v>0.05</v>
      </c>
      <c r="N12" s="208">
        <v>0.05</v>
      </c>
      <c r="O12" s="208"/>
      <c r="P12" s="208">
        <v>0.05</v>
      </c>
      <c r="Q12" s="208"/>
      <c r="R12" s="208"/>
      <c r="S12" s="220">
        <f t="shared" si="14"/>
        <v>0.15000000000000002</v>
      </c>
      <c r="T12" s="56"/>
      <c r="U12" s="26"/>
      <c r="V12" s="26"/>
      <c r="W12" s="422"/>
      <c r="Y12" s="47" t="s">
        <v>22</v>
      </c>
      <c r="Z12" s="249" t="s">
        <v>176</v>
      </c>
      <c r="AA12" s="54" t="s">
        <v>40</v>
      </c>
      <c r="AB12" s="184">
        <f t="shared" si="1"/>
        <v>2</v>
      </c>
      <c r="AC12" s="209">
        <v>1</v>
      </c>
      <c r="AD12" s="2">
        <v>1</v>
      </c>
      <c r="AE12" s="210">
        <v>0</v>
      </c>
      <c r="AF12" s="55"/>
      <c r="AG12" s="207">
        <v>0.05</v>
      </c>
      <c r="AH12" s="208">
        <v>0.05</v>
      </c>
      <c r="AI12" s="208"/>
      <c r="AJ12" s="208">
        <v>0.05</v>
      </c>
      <c r="AK12" s="208"/>
      <c r="AL12" s="208"/>
      <c r="AM12" s="220">
        <f t="shared" si="15"/>
        <v>0.15000000000000002</v>
      </c>
      <c r="AN12" s="199"/>
      <c r="AP12" s="47" t="s">
        <v>22</v>
      </c>
      <c r="AQ12" s="53" t="s">
        <v>133</v>
      </c>
      <c r="AR12" s="54" t="s">
        <v>40</v>
      </c>
      <c r="AS12" s="184">
        <f t="shared" si="2"/>
        <v>0</v>
      </c>
      <c r="AT12" s="209">
        <f t="shared" si="3"/>
        <v>0</v>
      </c>
      <c r="AU12" s="2">
        <f t="shared" si="4"/>
        <v>0</v>
      </c>
      <c r="AV12" s="210">
        <f t="shared" si="5"/>
        <v>0</v>
      </c>
      <c r="AW12" s="241"/>
      <c r="AX12" s="207">
        <f t="shared" si="6"/>
        <v>0</v>
      </c>
      <c r="AY12" s="208">
        <f t="shared" si="7"/>
        <v>0</v>
      </c>
      <c r="AZ12" s="208">
        <f t="shared" si="8"/>
        <v>0</v>
      </c>
      <c r="BA12" s="208">
        <f t="shared" si="9"/>
        <v>0</v>
      </c>
      <c r="BB12" s="185">
        <f t="shared" si="10"/>
        <v>0</v>
      </c>
      <c r="BC12" s="185">
        <f t="shared" si="10"/>
        <v>0</v>
      </c>
      <c r="BD12" s="220">
        <f t="shared" si="11"/>
        <v>0</v>
      </c>
      <c r="BE12" s="204"/>
      <c r="BO12" s="350" t="s">
        <v>40</v>
      </c>
      <c r="BP12" s="367">
        <f t="shared" si="12"/>
        <v>3</v>
      </c>
      <c r="BQ12" s="368">
        <v>1</v>
      </c>
      <c r="BR12" s="369">
        <v>2</v>
      </c>
      <c r="BS12" s="370">
        <v>1</v>
      </c>
      <c r="BT12" s="370">
        <v>0</v>
      </c>
      <c r="BU12" s="371">
        <f t="shared" si="13"/>
        <v>-1</v>
      </c>
      <c r="BV12" s="39"/>
      <c r="BW12" s="404" t="s">
        <v>241</v>
      </c>
    </row>
    <row r="13" spans="1:75" ht="18.75" customHeight="1" outlineLevel="1" thickTop="1" thickBot="1" x14ac:dyDescent="0.4">
      <c r="A13" s="183"/>
      <c r="C13" s="47" t="s">
        <v>22</v>
      </c>
      <c r="D13" s="253" t="s">
        <v>388</v>
      </c>
      <c r="E13" s="253" t="s">
        <v>348</v>
      </c>
      <c r="F13" s="472" t="s">
        <v>403</v>
      </c>
      <c r="G13" s="54" t="s">
        <v>41</v>
      </c>
      <c r="H13" s="184">
        <f t="shared" si="0"/>
        <v>5</v>
      </c>
      <c r="I13" s="209">
        <v>1</v>
      </c>
      <c r="J13" s="2">
        <v>4</v>
      </c>
      <c r="K13" s="210">
        <v>4</v>
      </c>
      <c r="L13" s="55"/>
      <c r="M13" s="207">
        <v>0.5</v>
      </c>
      <c r="N13" s="208">
        <v>1.17</v>
      </c>
      <c r="O13" s="208"/>
      <c r="P13" s="208"/>
      <c r="Q13" s="208">
        <v>0.63</v>
      </c>
      <c r="R13" s="208"/>
      <c r="S13" s="220">
        <f t="shared" si="14"/>
        <v>2.2999999999999998</v>
      </c>
      <c r="T13" s="56"/>
      <c r="U13" s="26"/>
      <c r="V13" s="26"/>
      <c r="W13" s="420"/>
      <c r="Y13" s="47" t="s">
        <v>22</v>
      </c>
      <c r="Z13" s="249" t="s">
        <v>177</v>
      </c>
      <c r="AA13" s="54" t="s">
        <v>41</v>
      </c>
      <c r="AB13" s="184">
        <f t="shared" si="1"/>
        <v>5</v>
      </c>
      <c r="AC13" s="209">
        <v>1</v>
      </c>
      <c r="AD13" s="2">
        <v>4</v>
      </c>
      <c r="AE13" s="210">
        <v>3</v>
      </c>
      <c r="AF13" s="55"/>
      <c r="AG13" s="207">
        <v>0.5</v>
      </c>
      <c r="AH13" s="208">
        <v>1.37</v>
      </c>
      <c r="AI13" s="208">
        <v>0.1</v>
      </c>
      <c r="AJ13" s="208"/>
      <c r="AK13" s="208">
        <v>0.3</v>
      </c>
      <c r="AL13" s="208"/>
      <c r="AM13" s="220">
        <f t="shared" si="15"/>
        <v>2.27</v>
      </c>
      <c r="AN13" s="199"/>
      <c r="AP13" s="47" t="s">
        <v>22</v>
      </c>
      <c r="AQ13" s="53" t="s">
        <v>134</v>
      </c>
      <c r="AR13" s="54" t="s">
        <v>41</v>
      </c>
      <c r="AS13" s="184">
        <f t="shared" si="2"/>
        <v>0</v>
      </c>
      <c r="AT13" s="209">
        <f t="shared" si="3"/>
        <v>0</v>
      </c>
      <c r="AU13" s="2">
        <f t="shared" si="4"/>
        <v>0</v>
      </c>
      <c r="AV13" s="210">
        <f t="shared" si="5"/>
        <v>1</v>
      </c>
      <c r="AW13" s="241"/>
      <c r="AX13" s="207">
        <f t="shared" si="6"/>
        <v>0</v>
      </c>
      <c r="AY13" s="208">
        <f t="shared" si="7"/>
        <v>-0.20000000000000018</v>
      </c>
      <c r="AZ13" s="208">
        <f t="shared" si="8"/>
        <v>-0.1</v>
      </c>
      <c r="BA13" s="208">
        <f t="shared" si="9"/>
        <v>0</v>
      </c>
      <c r="BB13" s="185">
        <f t="shared" si="10"/>
        <v>0.33</v>
      </c>
      <c r="BC13" s="185">
        <f t="shared" si="10"/>
        <v>0</v>
      </c>
      <c r="BD13" s="220">
        <f t="shared" si="11"/>
        <v>2.9999999999999805E-2</v>
      </c>
      <c r="BE13" s="204"/>
      <c r="BO13" s="350" t="s">
        <v>41</v>
      </c>
      <c r="BP13" s="367">
        <f t="shared" si="12"/>
        <v>6</v>
      </c>
      <c r="BQ13" s="368">
        <v>3</v>
      </c>
      <c r="BR13" s="369">
        <v>3</v>
      </c>
      <c r="BS13" s="370">
        <v>2</v>
      </c>
      <c r="BT13" s="370">
        <v>2</v>
      </c>
      <c r="BU13" s="371">
        <f t="shared" si="13"/>
        <v>2</v>
      </c>
      <c r="BV13" s="39"/>
      <c r="BW13" s="404"/>
    </row>
    <row r="14" spans="1:75" ht="18.75" customHeight="1" outlineLevel="1" thickTop="1" thickBot="1" x14ac:dyDescent="0.4">
      <c r="A14" s="183"/>
      <c r="C14" s="47" t="s">
        <v>22</v>
      </c>
      <c r="D14" s="435" t="s">
        <v>441</v>
      </c>
      <c r="E14" s="435" t="s">
        <v>349</v>
      </c>
      <c r="F14" s="472" t="s">
        <v>404</v>
      </c>
      <c r="G14" s="436" t="s">
        <v>273</v>
      </c>
      <c r="H14" s="215">
        <f>I14+J14</f>
        <v>1</v>
      </c>
      <c r="I14" s="216">
        <v>1</v>
      </c>
      <c r="J14" s="217">
        <v>0</v>
      </c>
      <c r="K14" s="218">
        <v>1</v>
      </c>
      <c r="L14" s="219"/>
      <c r="M14" s="207">
        <v>0.18</v>
      </c>
      <c r="N14" s="208">
        <v>0.02</v>
      </c>
      <c r="O14" s="208"/>
      <c r="P14" s="208">
        <v>0.15</v>
      </c>
      <c r="Q14" s="208">
        <v>1.45</v>
      </c>
      <c r="R14" s="208"/>
      <c r="S14" s="220">
        <f t="shared" si="14"/>
        <v>1.7999999999999998</v>
      </c>
      <c r="T14" s="56"/>
      <c r="U14" s="26"/>
      <c r="V14" s="26"/>
      <c r="W14" s="420"/>
      <c r="Y14" s="47"/>
      <c r="Z14" s="435" t="s">
        <v>274</v>
      </c>
      <c r="AA14" s="436" t="s">
        <v>273</v>
      </c>
      <c r="AB14" s="215">
        <f>AC14+AD14</f>
        <v>1</v>
      </c>
      <c r="AC14" s="216">
        <v>1</v>
      </c>
      <c r="AD14" s="217">
        <v>0</v>
      </c>
      <c r="AE14" s="218">
        <v>1</v>
      </c>
      <c r="AF14" s="219"/>
      <c r="AG14" s="207">
        <v>0.1</v>
      </c>
      <c r="AH14" s="208">
        <v>0.02</v>
      </c>
      <c r="AI14" s="208"/>
      <c r="AJ14" s="208">
        <v>0.15</v>
      </c>
      <c r="AK14" s="208">
        <v>1.23</v>
      </c>
      <c r="AL14" s="208"/>
      <c r="AM14" s="220">
        <f t="shared" si="15"/>
        <v>1.5</v>
      </c>
      <c r="AN14" s="199"/>
      <c r="AP14" s="47"/>
      <c r="AQ14" s="435" t="s">
        <v>274</v>
      </c>
      <c r="AR14" s="436" t="s">
        <v>273</v>
      </c>
      <c r="AS14" s="215">
        <f t="shared" si="2"/>
        <v>0</v>
      </c>
      <c r="AT14" s="216">
        <f t="shared" si="3"/>
        <v>0</v>
      </c>
      <c r="AU14" s="217">
        <f t="shared" si="4"/>
        <v>0</v>
      </c>
      <c r="AV14" s="218">
        <f t="shared" si="5"/>
        <v>0</v>
      </c>
      <c r="AW14" s="241"/>
      <c r="AX14" s="207">
        <f t="shared" si="6"/>
        <v>7.9999999999999988E-2</v>
      </c>
      <c r="AY14" s="208">
        <f t="shared" si="7"/>
        <v>0</v>
      </c>
      <c r="AZ14" s="208">
        <f t="shared" si="8"/>
        <v>0</v>
      </c>
      <c r="BA14" s="208">
        <f t="shared" si="9"/>
        <v>0</v>
      </c>
      <c r="BB14" s="185">
        <f t="shared" si="10"/>
        <v>0.21999999999999997</v>
      </c>
      <c r="BC14" s="185">
        <f t="shared" si="10"/>
        <v>0</v>
      </c>
      <c r="BD14" s="220">
        <f t="shared" si="11"/>
        <v>0.29999999999999982</v>
      </c>
      <c r="BE14" s="204"/>
      <c r="BO14" s="356" t="s">
        <v>166</v>
      </c>
      <c r="BP14" s="357">
        <v>0</v>
      </c>
      <c r="BQ14" s="358">
        <v>0</v>
      </c>
      <c r="BR14" s="359">
        <v>0</v>
      </c>
      <c r="BS14" s="360">
        <v>0</v>
      </c>
      <c r="BT14" s="360">
        <v>2</v>
      </c>
      <c r="BU14" s="361">
        <f t="shared" si="13"/>
        <v>1</v>
      </c>
      <c r="BV14" s="39"/>
      <c r="BW14" s="405" t="s">
        <v>229</v>
      </c>
    </row>
    <row r="15" spans="1:75" ht="18.75" customHeight="1" outlineLevel="1" thickTop="1" thickBot="1" x14ac:dyDescent="0.4">
      <c r="A15" s="183"/>
      <c r="C15" s="47" t="s">
        <v>22</v>
      </c>
      <c r="D15" s="53" t="s">
        <v>300</v>
      </c>
      <c r="E15" s="253" t="s">
        <v>350</v>
      </c>
      <c r="F15" s="472" t="s">
        <v>405</v>
      </c>
      <c r="G15" s="54" t="s">
        <v>42</v>
      </c>
      <c r="H15" s="184">
        <f t="shared" si="0"/>
        <v>3</v>
      </c>
      <c r="I15" s="209">
        <v>2</v>
      </c>
      <c r="J15" s="2">
        <v>1</v>
      </c>
      <c r="K15" s="210">
        <v>0</v>
      </c>
      <c r="L15" s="55"/>
      <c r="M15" s="207"/>
      <c r="N15" s="208">
        <v>1.4999999999999999E-2</v>
      </c>
      <c r="O15" s="208">
        <v>0.3</v>
      </c>
      <c r="P15" s="208"/>
      <c r="Q15" s="208">
        <v>0.6</v>
      </c>
      <c r="R15" s="208"/>
      <c r="S15" s="220">
        <f t="shared" si="14"/>
        <v>0.91500000000000004</v>
      </c>
      <c r="T15" s="56"/>
      <c r="U15" s="474"/>
      <c r="V15" s="474"/>
      <c r="W15" s="420"/>
      <c r="Y15" s="47" t="s">
        <v>22</v>
      </c>
      <c r="Z15" s="249" t="s">
        <v>178</v>
      </c>
      <c r="AA15" s="54" t="s">
        <v>42</v>
      </c>
      <c r="AB15" s="184">
        <f t="shared" ref="AB15" si="22">AC15+AD15</f>
        <v>3</v>
      </c>
      <c r="AC15" s="209">
        <v>2</v>
      </c>
      <c r="AD15" s="2">
        <v>1</v>
      </c>
      <c r="AE15" s="210">
        <v>0</v>
      </c>
      <c r="AF15" s="55"/>
      <c r="AG15" s="207"/>
      <c r="AH15" s="208">
        <v>1.4999999999999999E-2</v>
      </c>
      <c r="AI15" s="208">
        <v>0.3</v>
      </c>
      <c r="AJ15" s="208"/>
      <c r="AK15" s="208">
        <v>0.6</v>
      </c>
      <c r="AL15" s="208"/>
      <c r="AM15" s="220">
        <f t="shared" si="15"/>
        <v>0.91500000000000004</v>
      </c>
      <c r="AN15" s="199"/>
      <c r="AP15" s="47" t="s">
        <v>22</v>
      </c>
      <c r="AQ15" s="53" t="s">
        <v>135</v>
      </c>
      <c r="AR15" s="54" t="s">
        <v>42</v>
      </c>
      <c r="AS15" s="184">
        <f t="shared" si="2"/>
        <v>0</v>
      </c>
      <c r="AT15" s="209">
        <f t="shared" si="3"/>
        <v>0</v>
      </c>
      <c r="AU15" s="2">
        <f t="shared" si="4"/>
        <v>0</v>
      </c>
      <c r="AV15" s="210">
        <f t="shared" si="5"/>
        <v>0</v>
      </c>
      <c r="AW15" s="241"/>
      <c r="AX15" s="207">
        <f t="shared" si="6"/>
        <v>0</v>
      </c>
      <c r="AY15" s="208">
        <f t="shared" si="7"/>
        <v>0</v>
      </c>
      <c r="AZ15" s="208">
        <f t="shared" si="8"/>
        <v>0</v>
      </c>
      <c r="BA15" s="208">
        <f t="shared" si="9"/>
        <v>0</v>
      </c>
      <c r="BB15" s="185">
        <f t="shared" si="10"/>
        <v>0</v>
      </c>
      <c r="BC15" s="185">
        <f t="shared" si="10"/>
        <v>0</v>
      </c>
      <c r="BD15" s="220">
        <f t="shared" si="11"/>
        <v>0</v>
      </c>
      <c r="BE15" s="204"/>
      <c r="BO15" s="350" t="s">
        <v>42</v>
      </c>
      <c r="BP15" s="367">
        <f t="shared" si="12"/>
        <v>4</v>
      </c>
      <c r="BQ15" s="368">
        <v>3</v>
      </c>
      <c r="BR15" s="369">
        <v>1</v>
      </c>
      <c r="BS15" s="370">
        <v>0</v>
      </c>
      <c r="BT15" s="370">
        <v>0</v>
      </c>
      <c r="BU15" s="371">
        <f t="shared" si="13"/>
        <v>0</v>
      </c>
      <c r="BV15" s="39"/>
      <c r="BW15" s="404"/>
    </row>
    <row r="16" spans="1:75" ht="18.75" customHeight="1" outlineLevel="1" thickTop="1" thickBot="1" x14ac:dyDescent="0.4">
      <c r="A16" s="183"/>
      <c r="C16" s="47" t="s">
        <v>22</v>
      </c>
      <c r="D16" s="249" t="s">
        <v>301</v>
      </c>
      <c r="E16" s="253" t="s">
        <v>351</v>
      </c>
      <c r="F16" s="472" t="s">
        <v>406</v>
      </c>
      <c r="G16" s="247" t="s">
        <v>169</v>
      </c>
      <c r="H16" s="184">
        <f>I16+J16</f>
        <v>1</v>
      </c>
      <c r="I16" s="209">
        <v>1</v>
      </c>
      <c r="J16" s="2">
        <v>0</v>
      </c>
      <c r="K16" s="210">
        <v>2</v>
      </c>
      <c r="L16" s="55"/>
      <c r="M16" s="207">
        <v>0.15</v>
      </c>
      <c r="N16" s="208">
        <v>0.1</v>
      </c>
      <c r="O16" s="208"/>
      <c r="P16" s="208">
        <v>0.3</v>
      </c>
      <c r="Q16" s="208"/>
      <c r="R16" s="208"/>
      <c r="S16" s="220">
        <f t="shared" si="14"/>
        <v>0.55000000000000004</v>
      </c>
      <c r="T16" s="56"/>
      <c r="U16" s="26"/>
      <c r="V16" s="26"/>
      <c r="W16" s="420"/>
      <c r="Y16" s="47" t="s">
        <v>22</v>
      </c>
      <c r="Z16" s="249" t="s">
        <v>179</v>
      </c>
      <c r="AA16" s="247" t="s">
        <v>169</v>
      </c>
      <c r="AB16" s="184">
        <f>AC16+AD16</f>
        <v>1</v>
      </c>
      <c r="AC16" s="209">
        <v>1</v>
      </c>
      <c r="AD16" s="2">
        <v>0</v>
      </c>
      <c r="AE16" s="210">
        <v>2</v>
      </c>
      <c r="AF16" s="55"/>
      <c r="AG16" s="207">
        <v>0.1</v>
      </c>
      <c r="AH16" s="208">
        <v>0.35</v>
      </c>
      <c r="AI16" s="208"/>
      <c r="AJ16" s="208">
        <v>0.3</v>
      </c>
      <c r="AK16" s="208">
        <v>0.05</v>
      </c>
      <c r="AL16" s="208"/>
      <c r="AM16" s="220">
        <f t="shared" si="15"/>
        <v>0.8</v>
      </c>
      <c r="AN16" s="199"/>
      <c r="AP16" s="47" t="s">
        <v>22</v>
      </c>
      <c r="AQ16" s="189" t="s">
        <v>245</v>
      </c>
      <c r="AR16" s="247" t="s">
        <v>169</v>
      </c>
      <c r="AS16" s="184">
        <f t="shared" si="2"/>
        <v>0</v>
      </c>
      <c r="AT16" s="209">
        <f t="shared" si="3"/>
        <v>0</v>
      </c>
      <c r="AU16" s="2">
        <f t="shared" si="4"/>
        <v>0</v>
      </c>
      <c r="AV16" s="210">
        <f t="shared" si="5"/>
        <v>0</v>
      </c>
      <c r="AW16" s="241"/>
      <c r="AX16" s="207">
        <f t="shared" si="6"/>
        <v>4.9999999999999989E-2</v>
      </c>
      <c r="AY16" s="208">
        <f t="shared" si="7"/>
        <v>-0.24999999999999997</v>
      </c>
      <c r="AZ16" s="208">
        <f t="shared" si="8"/>
        <v>0</v>
      </c>
      <c r="BA16" s="208">
        <f t="shared" si="9"/>
        <v>0</v>
      </c>
      <c r="BB16" s="185">
        <f t="shared" si="10"/>
        <v>-0.05</v>
      </c>
      <c r="BC16" s="185">
        <f t="shared" si="10"/>
        <v>0</v>
      </c>
      <c r="BD16" s="220">
        <f t="shared" si="11"/>
        <v>-0.25</v>
      </c>
      <c r="BE16" s="204"/>
      <c r="BO16" s="372" t="s">
        <v>169</v>
      </c>
      <c r="BP16" s="367">
        <v>0</v>
      </c>
      <c r="BQ16" s="368">
        <v>0</v>
      </c>
      <c r="BR16" s="369">
        <v>0</v>
      </c>
      <c r="BS16" s="370">
        <v>0</v>
      </c>
      <c r="BT16" s="370">
        <v>1</v>
      </c>
      <c r="BU16" s="371">
        <f t="shared" si="13"/>
        <v>2</v>
      </c>
      <c r="BV16" s="39"/>
      <c r="BW16" s="407" t="s">
        <v>230</v>
      </c>
    </row>
    <row r="17" spans="1:75" ht="18.75" customHeight="1" outlineLevel="1" thickTop="1" thickBot="1" x14ac:dyDescent="0.4">
      <c r="A17" s="183"/>
      <c r="C17" s="47" t="s">
        <v>22</v>
      </c>
      <c r="D17" s="253" t="s">
        <v>332</v>
      </c>
      <c r="E17" s="253" t="s">
        <v>352</v>
      </c>
      <c r="F17" s="472" t="s">
        <v>407</v>
      </c>
      <c r="G17" s="247" t="s">
        <v>44</v>
      </c>
      <c r="H17" s="184">
        <f>I17+J17</f>
        <v>1</v>
      </c>
      <c r="I17" s="209">
        <v>1</v>
      </c>
      <c r="J17" s="2">
        <v>0</v>
      </c>
      <c r="K17" s="210">
        <v>0</v>
      </c>
      <c r="L17" s="55"/>
      <c r="M17" s="207">
        <v>0.1</v>
      </c>
      <c r="N17" s="208"/>
      <c r="O17" s="208"/>
      <c r="P17" s="208"/>
      <c r="Q17" s="208"/>
      <c r="R17" s="208"/>
      <c r="S17" s="220">
        <f t="shared" ref="S17" si="23">SUM(M17:R17)</f>
        <v>0.1</v>
      </c>
      <c r="T17" s="56"/>
      <c r="U17" s="26"/>
      <c r="V17" s="26"/>
      <c r="W17" s="423"/>
      <c r="Y17" s="47" t="s">
        <v>22</v>
      </c>
      <c r="Z17" s="253" t="s">
        <v>331</v>
      </c>
      <c r="AA17" s="54" t="s">
        <v>44</v>
      </c>
      <c r="AB17" s="184">
        <f>AC17+AD17</f>
        <v>1</v>
      </c>
      <c r="AC17" s="209">
        <v>1</v>
      </c>
      <c r="AD17" s="2">
        <v>0</v>
      </c>
      <c r="AE17" s="210">
        <v>0</v>
      </c>
      <c r="AF17" s="55"/>
      <c r="AG17" s="207">
        <v>0.1</v>
      </c>
      <c r="AH17" s="208"/>
      <c r="AI17" s="208"/>
      <c r="AJ17" s="208"/>
      <c r="AK17" s="208"/>
      <c r="AL17" s="208"/>
      <c r="AM17" s="220">
        <f t="shared" ref="AM17:AM18" si="24">SUM(AG17:AL17)</f>
        <v>0.1</v>
      </c>
      <c r="AN17" s="199"/>
      <c r="AP17" s="47" t="s">
        <v>22</v>
      </c>
      <c r="AQ17" s="53" t="s">
        <v>333</v>
      </c>
      <c r="AR17" s="54" t="s">
        <v>44</v>
      </c>
      <c r="AS17" s="184">
        <v>0</v>
      </c>
      <c r="AT17" s="209">
        <v>0</v>
      </c>
      <c r="AU17" s="2">
        <v>0</v>
      </c>
      <c r="AV17" s="210">
        <v>0</v>
      </c>
      <c r="AW17" s="241"/>
      <c r="AX17" s="207">
        <v>0</v>
      </c>
      <c r="AY17" s="208">
        <v>0</v>
      </c>
      <c r="AZ17" s="208">
        <v>0</v>
      </c>
      <c r="BA17" s="208">
        <v>0</v>
      </c>
      <c r="BB17" s="185">
        <v>0</v>
      </c>
      <c r="BC17" s="185">
        <f t="shared" si="10"/>
        <v>0</v>
      </c>
      <c r="BD17" s="220">
        <v>0</v>
      </c>
      <c r="BE17" s="204"/>
      <c r="BO17" s="350" t="s">
        <v>43</v>
      </c>
      <c r="BP17" s="367">
        <f t="shared" ref="BP17:BP18" si="25">BQ17+BR17</f>
        <v>2</v>
      </c>
      <c r="BQ17" s="368">
        <v>1</v>
      </c>
      <c r="BR17" s="369">
        <v>1</v>
      </c>
      <c r="BS17" s="370">
        <v>1</v>
      </c>
      <c r="BT17" s="370">
        <v>1</v>
      </c>
      <c r="BU17" s="371">
        <f t="shared" si="13"/>
        <v>-1</v>
      </c>
      <c r="BV17" s="39"/>
      <c r="BW17" s="404"/>
    </row>
    <row r="18" spans="1:75" ht="18.75" customHeight="1" outlineLevel="1" thickTop="1" thickBot="1" x14ac:dyDescent="0.4">
      <c r="A18" s="183"/>
      <c r="C18" s="47" t="s">
        <v>22</v>
      </c>
      <c r="D18" s="53" t="s">
        <v>302</v>
      </c>
      <c r="E18" s="253" t="s">
        <v>353</v>
      </c>
      <c r="F18" s="472" t="s">
        <v>408</v>
      </c>
      <c r="G18" s="54" t="s">
        <v>43</v>
      </c>
      <c r="H18" s="184">
        <f t="shared" ref="H18" si="26">I18+J18</f>
        <v>1</v>
      </c>
      <c r="I18" s="209">
        <v>1</v>
      </c>
      <c r="J18" s="2">
        <v>0</v>
      </c>
      <c r="K18" s="210">
        <v>1</v>
      </c>
      <c r="L18" s="55"/>
      <c r="M18" s="207"/>
      <c r="N18" s="208">
        <v>0.02</v>
      </c>
      <c r="O18" s="208"/>
      <c r="P18" s="208"/>
      <c r="Q18" s="208"/>
      <c r="R18" s="208"/>
      <c r="S18" s="220">
        <f t="shared" ref="S18" si="27">SUM(M18:R18)</f>
        <v>0.02</v>
      </c>
      <c r="T18" s="56"/>
      <c r="U18" s="26"/>
      <c r="V18" s="26"/>
      <c r="W18" s="423"/>
      <c r="Y18" s="47" t="s">
        <v>22</v>
      </c>
      <c r="Z18" s="249" t="s">
        <v>136</v>
      </c>
      <c r="AA18" s="54" t="s">
        <v>43</v>
      </c>
      <c r="AB18" s="184">
        <f t="shared" ref="AB18" si="28">AC18+AD18</f>
        <v>1</v>
      </c>
      <c r="AC18" s="209">
        <v>1</v>
      </c>
      <c r="AD18" s="2">
        <v>0</v>
      </c>
      <c r="AE18" s="210">
        <v>1</v>
      </c>
      <c r="AF18" s="55"/>
      <c r="AG18" s="207"/>
      <c r="AH18" s="208">
        <v>0.02</v>
      </c>
      <c r="AI18" s="208"/>
      <c r="AJ18" s="208"/>
      <c r="AK18" s="208"/>
      <c r="AL18" s="208"/>
      <c r="AM18" s="220">
        <f t="shared" si="24"/>
        <v>0.02</v>
      </c>
      <c r="AN18" s="199"/>
      <c r="AP18" s="47" t="s">
        <v>22</v>
      </c>
      <c r="AQ18" s="53" t="s">
        <v>136</v>
      </c>
      <c r="AR18" s="54" t="s">
        <v>43</v>
      </c>
      <c r="AS18" s="184">
        <f t="shared" ref="AS18" si="29">H18-AB18</f>
        <v>0</v>
      </c>
      <c r="AT18" s="209">
        <f t="shared" ref="AT18" si="30">I18-AC18</f>
        <v>0</v>
      </c>
      <c r="AU18" s="2">
        <f t="shared" ref="AU18" si="31">J18-AD18</f>
        <v>0</v>
      </c>
      <c r="AV18" s="210">
        <f t="shared" ref="AV18" si="32">K18-AE18</f>
        <v>0</v>
      </c>
      <c r="AW18" s="241"/>
      <c r="AX18" s="207">
        <f t="shared" ref="AX18" si="33">M18-AG18</f>
        <v>0</v>
      </c>
      <c r="AY18" s="208">
        <f t="shared" ref="AY18" si="34">N18-AH18</f>
        <v>0</v>
      </c>
      <c r="AZ18" s="208">
        <f t="shared" ref="AZ18" si="35">O18-AI18</f>
        <v>0</v>
      </c>
      <c r="BA18" s="208">
        <f t="shared" ref="BA18" si="36">P18-AJ18</f>
        <v>0</v>
      </c>
      <c r="BB18" s="185">
        <f t="shared" ref="BB18" si="37">Q18-AK18</f>
        <v>0</v>
      </c>
      <c r="BC18" s="185">
        <f t="shared" ref="BC18" si="38">R18-AL18</f>
        <v>0</v>
      </c>
      <c r="BD18" s="220">
        <f t="shared" ref="BD18" si="39">S18-AM18</f>
        <v>0</v>
      </c>
      <c r="BE18" s="204"/>
      <c r="BO18" s="350" t="s">
        <v>43</v>
      </c>
      <c r="BP18" s="367">
        <f t="shared" si="25"/>
        <v>2</v>
      </c>
      <c r="BQ18" s="368">
        <v>1</v>
      </c>
      <c r="BR18" s="369">
        <v>1</v>
      </c>
      <c r="BS18" s="370">
        <v>1</v>
      </c>
      <c r="BT18" s="370">
        <v>1</v>
      </c>
      <c r="BU18" s="371">
        <f t="shared" ref="BU18" si="40">K18-BS18</f>
        <v>0</v>
      </c>
      <c r="BV18" s="39"/>
      <c r="BW18" s="404"/>
    </row>
    <row r="19" spans="1:75" ht="18.75" customHeight="1" outlineLevel="1" thickTop="1" thickBot="1" x14ac:dyDescent="0.4">
      <c r="A19" s="183"/>
      <c r="C19" s="47" t="s">
        <v>22</v>
      </c>
      <c r="D19" s="253" t="s">
        <v>446</v>
      </c>
      <c r="E19" s="253" t="s">
        <v>447</v>
      </c>
      <c r="F19" s="472" t="s">
        <v>448</v>
      </c>
      <c r="G19" s="247" t="s">
        <v>449</v>
      </c>
      <c r="H19" s="184">
        <f t="shared" si="0"/>
        <v>1</v>
      </c>
      <c r="I19" s="209">
        <v>1</v>
      </c>
      <c r="J19" s="2">
        <v>0</v>
      </c>
      <c r="K19" s="210">
        <v>0</v>
      </c>
      <c r="L19" s="55"/>
      <c r="M19" s="207"/>
      <c r="N19" s="208"/>
      <c r="O19" s="208"/>
      <c r="P19" s="208"/>
      <c r="Q19" s="208"/>
      <c r="R19" s="208"/>
      <c r="S19" s="220"/>
      <c r="T19" s="56"/>
      <c r="U19" s="26"/>
      <c r="V19" s="26"/>
      <c r="W19" s="423"/>
      <c r="Y19" s="47" t="s">
        <v>22</v>
      </c>
      <c r="Z19" s="253" t="s">
        <v>446</v>
      </c>
      <c r="AA19" s="247" t="s">
        <v>449</v>
      </c>
      <c r="AB19" s="184">
        <f t="shared" ref="AB19:AB26" si="41">AC19+AD19</f>
        <v>0</v>
      </c>
      <c r="AC19" s="209">
        <v>0</v>
      </c>
      <c r="AD19" s="2">
        <v>0</v>
      </c>
      <c r="AE19" s="210">
        <v>0</v>
      </c>
      <c r="AF19" s="55"/>
      <c r="AG19" s="207"/>
      <c r="AH19" s="208"/>
      <c r="AI19" s="208"/>
      <c r="AJ19" s="208"/>
      <c r="AK19" s="208"/>
      <c r="AL19" s="208"/>
      <c r="AM19" s="220">
        <f t="shared" ref="AM19:AM27" si="42">SUM(AG19:AL19)</f>
        <v>0</v>
      </c>
      <c r="AN19" s="199"/>
      <c r="AP19" s="47"/>
      <c r="AQ19" s="253" t="s">
        <v>446</v>
      </c>
      <c r="AR19" s="247" t="s">
        <v>449</v>
      </c>
      <c r="AS19" s="184">
        <f t="shared" si="2"/>
        <v>1</v>
      </c>
      <c r="AT19" s="209">
        <f t="shared" si="3"/>
        <v>1</v>
      </c>
      <c r="AU19" s="2">
        <f t="shared" si="4"/>
        <v>0</v>
      </c>
      <c r="AV19" s="210">
        <f t="shared" si="5"/>
        <v>0</v>
      </c>
      <c r="AW19" s="241"/>
      <c r="AX19" s="207">
        <f t="shared" si="6"/>
        <v>0</v>
      </c>
      <c r="AY19" s="208">
        <f t="shared" si="7"/>
        <v>0</v>
      </c>
      <c r="AZ19" s="208">
        <f t="shared" si="8"/>
        <v>0</v>
      </c>
      <c r="BA19" s="208">
        <f t="shared" si="9"/>
        <v>0</v>
      </c>
      <c r="BB19" s="185">
        <f t="shared" si="10"/>
        <v>0</v>
      </c>
      <c r="BC19" s="185">
        <f t="shared" si="10"/>
        <v>0</v>
      </c>
      <c r="BD19" s="220">
        <f t="shared" ref="BD19:BD51" si="43">S19-AM19</f>
        <v>0</v>
      </c>
      <c r="BE19" s="204"/>
      <c r="BO19" s="350" t="s">
        <v>43</v>
      </c>
      <c r="BP19" s="367">
        <f t="shared" ref="BP19:BP26" si="44">BQ19+BR19</f>
        <v>2</v>
      </c>
      <c r="BQ19" s="368">
        <v>1</v>
      </c>
      <c r="BR19" s="369">
        <v>1</v>
      </c>
      <c r="BS19" s="370">
        <v>1</v>
      </c>
      <c r="BT19" s="370">
        <v>1</v>
      </c>
      <c r="BU19" s="371">
        <f t="shared" si="13"/>
        <v>-1</v>
      </c>
      <c r="BV19" s="39"/>
      <c r="BW19" s="404"/>
    </row>
    <row r="20" spans="1:75" ht="18.75" customHeight="1" outlineLevel="1" thickTop="1" thickBot="1" x14ac:dyDescent="0.4">
      <c r="A20" s="183"/>
      <c r="C20" s="47" t="s">
        <v>22</v>
      </c>
      <c r="D20" s="253" t="s">
        <v>389</v>
      </c>
      <c r="E20" s="253" t="s">
        <v>354</v>
      </c>
      <c r="F20" s="472" t="s">
        <v>409</v>
      </c>
      <c r="G20" s="54" t="s">
        <v>45</v>
      </c>
      <c r="H20" s="184">
        <f t="shared" si="0"/>
        <v>8</v>
      </c>
      <c r="I20" s="209">
        <v>5</v>
      </c>
      <c r="J20" s="2">
        <v>3</v>
      </c>
      <c r="K20" s="210">
        <v>2</v>
      </c>
      <c r="L20" s="55"/>
      <c r="M20" s="207">
        <v>0.35</v>
      </c>
      <c r="N20" s="208">
        <v>1.45</v>
      </c>
      <c r="O20" s="208"/>
      <c r="P20" s="208">
        <v>0.25</v>
      </c>
      <c r="Q20" s="208">
        <v>0.5</v>
      </c>
      <c r="R20" s="208"/>
      <c r="S20" s="220">
        <f t="shared" si="14"/>
        <v>2.5499999999999998</v>
      </c>
      <c r="T20" s="56"/>
      <c r="U20" s="26"/>
      <c r="V20" s="26"/>
      <c r="W20" s="420"/>
      <c r="Y20" s="47" t="s">
        <v>22</v>
      </c>
      <c r="Z20" s="249" t="s">
        <v>180</v>
      </c>
      <c r="AA20" s="54" t="s">
        <v>45</v>
      </c>
      <c r="AB20" s="184">
        <f t="shared" si="41"/>
        <v>6</v>
      </c>
      <c r="AC20" s="209">
        <v>4</v>
      </c>
      <c r="AD20" s="2">
        <v>2</v>
      </c>
      <c r="AE20" s="210">
        <v>2</v>
      </c>
      <c r="AF20" s="55"/>
      <c r="AG20" s="207">
        <v>0.35</v>
      </c>
      <c r="AH20" s="208">
        <v>1.45</v>
      </c>
      <c r="AI20" s="208"/>
      <c r="AJ20" s="208"/>
      <c r="AK20" s="208">
        <v>0.55000000000000004</v>
      </c>
      <c r="AL20" s="208"/>
      <c r="AM20" s="220">
        <f t="shared" si="42"/>
        <v>2.3499999999999996</v>
      </c>
      <c r="AN20" s="199"/>
      <c r="AP20" s="47" t="s">
        <v>22</v>
      </c>
      <c r="AQ20" s="53" t="s">
        <v>137</v>
      </c>
      <c r="AR20" s="54" t="s">
        <v>45</v>
      </c>
      <c r="AS20" s="184">
        <f t="shared" si="2"/>
        <v>2</v>
      </c>
      <c r="AT20" s="209">
        <f t="shared" si="3"/>
        <v>1</v>
      </c>
      <c r="AU20" s="2">
        <f t="shared" si="4"/>
        <v>1</v>
      </c>
      <c r="AV20" s="210">
        <f t="shared" si="5"/>
        <v>0</v>
      </c>
      <c r="AW20" s="241"/>
      <c r="AX20" s="207">
        <f t="shared" si="6"/>
        <v>0</v>
      </c>
      <c r="AY20" s="208">
        <f t="shared" si="7"/>
        <v>0</v>
      </c>
      <c r="AZ20" s="208">
        <f t="shared" si="8"/>
        <v>0</v>
      </c>
      <c r="BA20" s="208">
        <f t="shared" si="9"/>
        <v>0.25</v>
      </c>
      <c r="BB20" s="185">
        <f t="shared" si="10"/>
        <v>-5.0000000000000044E-2</v>
      </c>
      <c r="BC20" s="185">
        <f t="shared" si="10"/>
        <v>0</v>
      </c>
      <c r="BD20" s="220">
        <f t="shared" si="43"/>
        <v>0.20000000000000018</v>
      </c>
      <c r="BE20" s="204"/>
      <c r="BO20" s="350" t="s">
        <v>45</v>
      </c>
      <c r="BP20" s="367">
        <f t="shared" si="44"/>
        <v>8</v>
      </c>
      <c r="BQ20" s="368">
        <v>4</v>
      </c>
      <c r="BR20" s="369">
        <v>4</v>
      </c>
      <c r="BS20" s="370">
        <v>2</v>
      </c>
      <c r="BT20" s="370">
        <v>0</v>
      </c>
      <c r="BU20" s="371">
        <f t="shared" si="13"/>
        <v>0</v>
      </c>
      <c r="BV20" s="39"/>
      <c r="BW20" s="404" t="s">
        <v>240</v>
      </c>
    </row>
    <row r="21" spans="1:75" ht="18.75" customHeight="1" outlineLevel="1" thickTop="1" thickBot="1" x14ac:dyDescent="0.4">
      <c r="A21" s="183"/>
      <c r="C21" s="47" t="s">
        <v>22</v>
      </c>
      <c r="D21" s="53" t="s">
        <v>303</v>
      </c>
      <c r="E21" s="253" t="s">
        <v>355</v>
      </c>
      <c r="F21" s="472" t="s">
        <v>410</v>
      </c>
      <c r="G21" s="54" t="s">
        <v>46</v>
      </c>
      <c r="H21" s="184">
        <f t="shared" si="0"/>
        <v>1</v>
      </c>
      <c r="I21" s="209">
        <v>1</v>
      </c>
      <c r="J21" s="2">
        <v>0</v>
      </c>
      <c r="K21" s="210">
        <v>0</v>
      </c>
      <c r="L21" s="55"/>
      <c r="M21" s="207"/>
      <c r="N21" s="208">
        <v>0.02</v>
      </c>
      <c r="O21" s="208"/>
      <c r="P21" s="208"/>
      <c r="Q21" s="208"/>
      <c r="R21" s="208"/>
      <c r="S21" s="220">
        <f t="shared" si="14"/>
        <v>0.02</v>
      </c>
      <c r="T21" s="56"/>
      <c r="U21" s="26"/>
      <c r="V21" s="26"/>
      <c r="W21" s="423"/>
      <c r="Y21" s="47" t="s">
        <v>22</v>
      </c>
      <c r="Z21" s="249" t="s">
        <v>181</v>
      </c>
      <c r="AA21" s="54" t="s">
        <v>46</v>
      </c>
      <c r="AB21" s="184">
        <f t="shared" si="41"/>
        <v>1</v>
      </c>
      <c r="AC21" s="209">
        <v>1</v>
      </c>
      <c r="AD21" s="2">
        <v>0</v>
      </c>
      <c r="AE21" s="210">
        <v>0</v>
      </c>
      <c r="AF21" s="55"/>
      <c r="AG21" s="207"/>
      <c r="AH21" s="208">
        <v>0.02</v>
      </c>
      <c r="AI21" s="208"/>
      <c r="AJ21" s="208"/>
      <c r="AK21" s="208"/>
      <c r="AL21" s="208"/>
      <c r="AM21" s="220">
        <f t="shared" si="42"/>
        <v>0.02</v>
      </c>
      <c r="AN21" s="199"/>
      <c r="AP21" s="47" t="s">
        <v>22</v>
      </c>
      <c r="AQ21" s="53" t="s">
        <v>138</v>
      </c>
      <c r="AR21" s="54" t="s">
        <v>46</v>
      </c>
      <c r="AS21" s="184">
        <f t="shared" si="2"/>
        <v>0</v>
      </c>
      <c r="AT21" s="209">
        <f t="shared" si="3"/>
        <v>0</v>
      </c>
      <c r="AU21" s="2">
        <f t="shared" si="4"/>
        <v>0</v>
      </c>
      <c r="AV21" s="210">
        <f t="shared" si="5"/>
        <v>0</v>
      </c>
      <c r="AW21" s="241"/>
      <c r="AX21" s="207">
        <f t="shared" si="6"/>
        <v>0</v>
      </c>
      <c r="AY21" s="208">
        <f t="shared" si="7"/>
        <v>0</v>
      </c>
      <c r="AZ21" s="208">
        <f t="shared" si="8"/>
        <v>0</v>
      </c>
      <c r="BA21" s="208">
        <f t="shared" si="9"/>
        <v>0</v>
      </c>
      <c r="BB21" s="185">
        <f t="shared" si="10"/>
        <v>0</v>
      </c>
      <c r="BC21" s="185">
        <f t="shared" si="10"/>
        <v>0</v>
      </c>
      <c r="BD21" s="220">
        <f t="shared" si="43"/>
        <v>0</v>
      </c>
      <c r="BE21" s="204"/>
      <c r="BO21" s="350" t="s">
        <v>46</v>
      </c>
      <c r="BP21" s="367">
        <f t="shared" si="44"/>
        <v>1</v>
      </c>
      <c r="BQ21" s="368">
        <v>1</v>
      </c>
      <c r="BR21" s="369">
        <v>0</v>
      </c>
      <c r="BS21" s="370">
        <v>0</v>
      </c>
      <c r="BT21" s="370">
        <v>0</v>
      </c>
      <c r="BU21" s="371">
        <f t="shared" si="13"/>
        <v>0</v>
      </c>
      <c r="BV21" s="39"/>
      <c r="BW21" s="404"/>
    </row>
    <row r="22" spans="1:75" ht="20.25" customHeight="1" outlineLevel="1" thickTop="1" thickBot="1" x14ac:dyDescent="0.4">
      <c r="A22" s="183"/>
      <c r="C22" s="47" t="s">
        <v>22</v>
      </c>
      <c r="D22" s="253" t="s">
        <v>390</v>
      </c>
      <c r="E22" s="253" t="s">
        <v>356</v>
      </c>
      <c r="F22" s="472" t="s">
        <v>411</v>
      </c>
      <c r="G22" s="54" t="s">
        <v>47</v>
      </c>
      <c r="H22" s="184">
        <f t="shared" ref="H22:H23" si="45">I22+J22</f>
        <v>5</v>
      </c>
      <c r="I22" s="209">
        <v>3</v>
      </c>
      <c r="J22" s="2">
        <v>2</v>
      </c>
      <c r="K22" s="210">
        <v>2</v>
      </c>
      <c r="L22" s="55"/>
      <c r="M22" s="207">
        <v>1.1499999999999999</v>
      </c>
      <c r="N22" s="208">
        <v>1.4850000000000001</v>
      </c>
      <c r="O22" s="208">
        <v>0.5</v>
      </c>
      <c r="P22" s="208">
        <v>0.1</v>
      </c>
      <c r="Q22" s="208">
        <v>0.5</v>
      </c>
      <c r="R22" s="208"/>
      <c r="S22" s="220">
        <f t="shared" si="14"/>
        <v>3.7349999999999999</v>
      </c>
      <c r="T22" s="56"/>
      <c r="U22" s="26"/>
      <c r="V22" s="26"/>
      <c r="W22" s="420"/>
      <c r="Y22" s="47" t="s">
        <v>22</v>
      </c>
      <c r="Z22" s="249" t="s">
        <v>139</v>
      </c>
      <c r="AA22" s="54" t="s">
        <v>47</v>
      </c>
      <c r="AB22" s="184">
        <f t="shared" si="41"/>
        <v>5</v>
      </c>
      <c r="AC22" s="209">
        <v>3</v>
      </c>
      <c r="AD22" s="2">
        <v>2</v>
      </c>
      <c r="AE22" s="210">
        <v>3</v>
      </c>
      <c r="AF22" s="55"/>
      <c r="AG22" s="207">
        <v>1.4</v>
      </c>
      <c r="AH22" s="208">
        <v>1.335</v>
      </c>
      <c r="AI22" s="208">
        <v>0.5</v>
      </c>
      <c r="AJ22" s="208">
        <v>0.1</v>
      </c>
      <c r="AK22" s="208">
        <v>1</v>
      </c>
      <c r="AL22" s="208"/>
      <c r="AM22" s="220">
        <f t="shared" si="42"/>
        <v>4.335</v>
      </c>
      <c r="AN22" s="199"/>
      <c r="AP22" s="47" t="s">
        <v>22</v>
      </c>
      <c r="AQ22" s="53" t="s">
        <v>139</v>
      </c>
      <c r="AR22" s="54" t="s">
        <v>47</v>
      </c>
      <c r="AS22" s="184">
        <f t="shared" si="2"/>
        <v>0</v>
      </c>
      <c r="AT22" s="209">
        <f t="shared" si="3"/>
        <v>0</v>
      </c>
      <c r="AU22" s="2">
        <f t="shared" si="4"/>
        <v>0</v>
      </c>
      <c r="AV22" s="210">
        <f t="shared" si="5"/>
        <v>-1</v>
      </c>
      <c r="AW22" s="241"/>
      <c r="AX22" s="207">
        <f t="shared" si="6"/>
        <v>-0.25</v>
      </c>
      <c r="AY22" s="208">
        <f t="shared" si="7"/>
        <v>0.15000000000000013</v>
      </c>
      <c r="AZ22" s="208">
        <f t="shared" si="8"/>
        <v>0</v>
      </c>
      <c r="BA22" s="208">
        <f t="shared" si="9"/>
        <v>0</v>
      </c>
      <c r="BB22" s="185">
        <f t="shared" si="10"/>
        <v>-0.5</v>
      </c>
      <c r="BC22" s="185">
        <f t="shared" si="10"/>
        <v>0</v>
      </c>
      <c r="BD22" s="220">
        <f t="shared" si="43"/>
        <v>-0.60000000000000009</v>
      </c>
      <c r="BE22" s="204"/>
      <c r="BO22" s="350" t="s">
        <v>47</v>
      </c>
      <c r="BP22" s="367">
        <f t="shared" ref="BP22:BP23" si="46">BQ22+BR22</f>
        <v>7</v>
      </c>
      <c r="BQ22" s="368">
        <v>4</v>
      </c>
      <c r="BR22" s="369">
        <v>3</v>
      </c>
      <c r="BS22" s="370">
        <v>6</v>
      </c>
      <c r="BT22" s="370">
        <v>4</v>
      </c>
      <c r="BU22" s="371">
        <f t="shared" si="13"/>
        <v>-4</v>
      </c>
      <c r="BV22" s="39"/>
      <c r="BW22" s="404" t="s">
        <v>244</v>
      </c>
    </row>
    <row r="23" spans="1:75" ht="20.25" customHeight="1" outlineLevel="1" thickTop="1" thickBot="1" x14ac:dyDescent="0.4">
      <c r="A23" s="183"/>
      <c r="C23" s="47" t="s">
        <v>22</v>
      </c>
      <c r="D23" s="435" t="s">
        <v>304</v>
      </c>
      <c r="E23" s="435" t="s">
        <v>357</v>
      </c>
      <c r="F23" s="472" t="s">
        <v>412</v>
      </c>
      <c r="G23" s="26" t="s">
        <v>284</v>
      </c>
      <c r="H23" s="184">
        <f t="shared" si="45"/>
        <v>1</v>
      </c>
      <c r="I23" s="209">
        <v>1</v>
      </c>
      <c r="J23" s="2">
        <v>0</v>
      </c>
      <c r="K23" s="210">
        <v>1</v>
      </c>
      <c r="L23" s="55"/>
      <c r="M23" s="207">
        <v>0.15</v>
      </c>
      <c r="N23" s="208">
        <v>0.35</v>
      </c>
      <c r="O23" s="208"/>
      <c r="P23" s="208"/>
      <c r="Q23" s="208">
        <v>0.3</v>
      </c>
      <c r="R23" s="208"/>
      <c r="S23" s="220">
        <f t="shared" ref="S23" si="47">SUM(M23:R23)</f>
        <v>0.8</v>
      </c>
      <c r="T23" s="56"/>
      <c r="U23" s="26"/>
      <c r="V23" s="26"/>
      <c r="W23" s="420"/>
      <c r="Y23" s="47" t="s">
        <v>22</v>
      </c>
      <c r="Z23" s="435" t="s">
        <v>287</v>
      </c>
      <c r="AA23" s="436" t="s">
        <v>284</v>
      </c>
      <c r="AB23" s="184">
        <f t="shared" si="41"/>
        <v>1</v>
      </c>
      <c r="AC23" s="209">
        <v>1</v>
      </c>
      <c r="AD23" s="2">
        <v>0</v>
      </c>
      <c r="AE23" s="210">
        <v>1</v>
      </c>
      <c r="AF23" s="55"/>
      <c r="AG23" s="207">
        <v>0.15</v>
      </c>
      <c r="AH23" s="208">
        <v>0.35</v>
      </c>
      <c r="AI23" s="208"/>
      <c r="AJ23" s="208"/>
      <c r="AK23" s="208">
        <v>0.3</v>
      </c>
      <c r="AL23" s="208"/>
      <c r="AM23" s="220">
        <f t="shared" ref="AM23" si="48">SUM(AG23:AL23)</f>
        <v>0.8</v>
      </c>
      <c r="AN23" s="199"/>
      <c r="AP23" s="47" t="s">
        <v>22</v>
      </c>
      <c r="AQ23" s="435" t="s">
        <v>287</v>
      </c>
      <c r="AR23" s="436" t="s">
        <v>284</v>
      </c>
      <c r="AS23" s="184">
        <f t="shared" ref="AS23" si="49">H23-AB23</f>
        <v>0</v>
      </c>
      <c r="AT23" s="209">
        <f t="shared" ref="AT23" si="50">I23-AC23</f>
        <v>0</v>
      </c>
      <c r="AU23" s="2">
        <f t="shared" ref="AU23" si="51">J23-AD23</f>
        <v>0</v>
      </c>
      <c r="AV23" s="210">
        <f t="shared" ref="AV23" si="52">K23-AE23</f>
        <v>0</v>
      </c>
      <c r="AW23" s="241"/>
      <c r="AX23" s="207">
        <f t="shared" ref="AX23" si="53">M23-AG23</f>
        <v>0</v>
      </c>
      <c r="AY23" s="208">
        <f t="shared" ref="AY23" si="54">N23-AH23</f>
        <v>0</v>
      </c>
      <c r="AZ23" s="208">
        <f t="shared" ref="AZ23" si="55">O23-AI23</f>
        <v>0</v>
      </c>
      <c r="BA23" s="208">
        <f t="shared" ref="BA23" si="56">P23-AJ23</f>
        <v>0</v>
      </c>
      <c r="BB23" s="185">
        <f t="shared" ref="BB23" si="57">Q23-AK23</f>
        <v>0</v>
      </c>
      <c r="BC23" s="185">
        <f t="shared" ref="BC23" si="58">R23-AL23</f>
        <v>0</v>
      </c>
      <c r="BD23" s="220">
        <f t="shared" ref="BD23" si="59">S23-AM23</f>
        <v>0</v>
      </c>
      <c r="BE23" s="204"/>
      <c r="BO23" s="350" t="s">
        <v>47</v>
      </c>
      <c r="BP23" s="367">
        <f t="shared" si="46"/>
        <v>7</v>
      </c>
      <c r="BQ23" s="368">
        <v>4</v>
      </c>
      <c r="BR23" s="369">
        <v>3</v>
      </c>
      <c r="BS23" s="370">
        <v>6</v>
      </c>
      <c r="BT23" s="370">
        <v>4</v>
      </c>
      <c r="BU23" s="371">
        <f t="shared" ref="BU23" si="60">K23-BS23</f>
        <v>-5</v>
      </c>
      <c r="BV23" s="39"/>
      <c r="BW23" s="404" t="s">
        <v>244</v>
      </c>
    </row>
    <row r="24" spans="1:75" ht="20.25" customHeight="1" outlineLevel="1" thickTop="1" thickBot="1" x14ac:dyDescent="0.4">
      <c r="A24" s="183"/>
      <c r="C24" s="47" t="s">
        <v>22</v>
      </c>
      <c r="D24" s="435" t="s">
        <v>334</v>
      </c>
      <c r="E24" s="435" t="s">
        <v>335</v>
      </c>
      <c r="F24" s="472" t="s">
        <v>413</v>
      </c>
      <c r="G24" s="26" t="s">
        <v>336</v>
      </c>
      <c r="H24" s="184">
        <f t="shared" si="0"/>
        <v>1</v>
      </c>
      <c r="I24" s="209">
        <v>1</v>
      </c>
      <c r="J24" s="2">
        <v>0</v>
      </c>
      <c r="K24" s="210">
        <v>1</v>
      </c>
      <c r="L24" s="55"/>
      <c r="M24" s="207">
        <v>0.05</v>
      </c>
      <c r="N24" s="208"/>
      <c r="O24" s="208"/>
      <c r="P24" s="208"/>
      <c r="Q24" s="208">
        <v>0.25</v>
      </c>
      <c r="R24" s="208">
        <v>0.7</v>
      </c>
      <c r="S24" s="220">
        <f t="shared" si="14"/>
        <v>1</v>
      </c>
      <c r="T24" s="56"/>
      <c r="U24" s="26"/>
      <c r="V24" s="26"/>
      <c r="W24" s="420"/>
      <c r="Y24" s="47" t="s">
        <v>22</v>
      </c>
      <c r="Z24" s="435" t="s">
        <v>334</v>
      </c>
      <c r="AA24" s="435" t="s">
        <v>335</v>
      </c>
      <c r="AB24" s="184">
        <f t="shared" si="41"/>
        <v>1</v>
      </c>
      <c r="AC24" s="209">
        <v>1</v>
      </c>
      <c r="AD24" s="2">
        <v>0</v>
      </c>
      <c r="AE24" s="210">
        <v>1</v>
      </c>
      <c r="AF24" s="55"/>
      <c r="AG24" s="207">
        <v>0.05</v>
      </c>
      <c r="AH24" s="208"/>
      <c r="AI24" s="208"/>
      <c r="AJ24" s="208"/>
      <c r="AK24" s="208">
        <v>0.25</v>
      </c>
      <c r="AL24" s="208">
        <v>0.7</v>
      </c>
      <c r="AM24" s="220">
        <f t="shared" si="42"/>
        <v>1</v>
      </c>
      <c r="AN24" s="199"/>
      <c r="AP24" s="47" t="s">
        <v>22</v>
      </c>
      <c r="AQ24" s="435" t="s">
        <v>334</v>
      </c>
      <c r="AR24" s="435" t="s">
        <v>335</v>
      </c>
      <c r="AS24" s="184">
        <f t="shared" si="2"/>
        <v>0</v>
      </c>
      <c r="AT24" s="209">
        <f t="shared" si="3"/>
        <v>0</v>
      </c>
      <c r="AU24" s="2">
        <f t="shared" si="4"/>
        <v>0</v>
      </c>
      <c r="AV24" s="210">
        <f t="shared" si="5"/>
        <v>0</v>
      </c>
      <c r="AW24" s="241"/>
      <c r="AX24" s="207">
        <f t="shared" si="6"/>
        <v>0</v>
      </c>
      <c r="AY24" s="208">
        <f t="shared" si="7"/>
        <v>0</v>
      </c>
      <c r="AZ24" s="208">
        <f t="shared" si="8"/>
        <v>0</v>
      </c>
      <c r="BA24" s="208">
        <f t="shared" si="9"/>
        <v>0</v>
      </c>
      <c r="BB24" s="185">
        <f t="shared" si="10"/>
        <v>0</v>
      </c>
      <c r="BC24" s="185">
        <f t="shared" si="10"/>
        <v>0</v>
      </c>
      <c r="BD24" s="220">
        <f t="shared" si="43"/>
        <v>0</v>
      </c>
      <c r="BE24" s="204"/>
      <c r="BO24" s="350" t="s">
        <v>47</v>
      </c>
      <c r="BP24" s="367">
        <f t="shared" si="44"/>
        <v>7</v>
      </c>
      <c r="BQ24" s="368">
        <v>4</v>
      </c>
      <c r="BR24" s="369">
        <v>3</v>
      </c>
      <c r="BS24" s="370">
        <v>6</v>
      </c>
      <c r="BT24" s="370">
        <v>4</v>
      </c>
      <c r="BU24" s="371">
        <f t="shared" si="13"/>
        <v>-5</v>
      </c>
      <c r="BV24" s="39"/>
      <c r="BW24" s="404" t="s">
        <v>244</v>
      </c>
    </row>
    <row r="25" spans="1:75" ht="18.75" customHeight="1" outlineLevel="1" thickTop="1" thickBot="1" x14ac:dyDescent="0.4">
      <c r="A25" s="183"/>
      <c r="C25" s="47" t="s">
        <v>22</v>
      </c>
      <c r="D25" s="253" t="s">
        <v>391</v>
      </c>
      <c r="E25" s="253" t="s">
        <v>358</v>
      </c>
      <c r="F25" s="472" t="s">
        <v>414</v>
      </c>
      <c r="G25" s="54" t="s">
        <v>48</v>
      </c>
      <c r="H25" s="184">
        <f t="shared" si="0"/>
        <v>3</v>
      </c>
      <c r="I25" s="209">
        <v>3</v>
      </c>
      <c r="J25" s="2">
        <v>0</v>
      </c>
      <c r="K25" s="210">
        <v>0</v>
      </c>
      <c r="L25" s="55"/>
      <c r="M25" s="207">
        <v>0.6</v>
      </c>
      <c r="N25" s="208"/>
      <c r="O25" s="208"/>
      <c r="P25" s="208"/>
      <c r="Q25" s="208">
        <v>0.1</v>
      </c>
      <c r="R25" s="208">
        <v>0.2</v>
      </c>
      <c r="S25" s="220">
        <f t="shared" si="14"/>
        <v>0.89999999999999991</v>
      </c>
      <c r="T25" s="56"/>
      <c r="U25" s="26"/>
      <c r="V25" s="26"/>
      <c r="W25" s="420"/>
      <c r="Y25" s="47" t="s">
        <v>22</v>
      </c>
      <c r="Z25" s="249" t="s">
        <v>182</v>
      </c>
      <c r="AA25" s="54" t="s">
        <v>48</v>
      </c>
      <c r="AB25" s="184">
        <f t="shared" si="41"/>
        <v>3</v>
      </c>
      <c r="AC25" s="209">
        <v>3</v>
      </c>
      <c r="AD25" s="2">
        <v>0</v>
      </c>
      <c r="AE25" s="210">
        <v>0</v>
      </c>
      <c r="AF25" s="55"/>
      <c r="AG25" s="207">
        <v>0.6</v>
      </c>
      <c r="AH25" s="208"/>
      <c r="AI25" s="208"/>
      <c r="AJ25" s="208"/>
      <c r="AK25" s="208">
        <v>0.1</v>
      </c>
      <c r="AL25" s="208">
        <v>0.2</v>
      </c>
      <c r="AM25" s="220">
        <f t="shared" si="42"/>
        <v>0.89999999999999991</v>
      </c>
      <c r="AN25" s="199"/>
      <c r="AP25" s="47" t="s">
        <v>22</v>
      </c>
      <c r="AQ25" s="53" t="s">
        <v>140</v>
      </c>
      <c r="AR25" s="54" t="s">
        <v>48</v>
      </c>
      <c r="AS25" s="184">
        <f t="shared" si="2"/>
        <v>0</v>
      </c>
      <c r="AT25" s="209">
        <f t="shared" si="3"/>
        <v>0</v>
      </c>
      <c r="AU25" s="2">
        <f t="shared" si="4"/>
        <v>0</v>
      </c>
      <c r="AV25" s="210">
        <f t="shared" si="5"/>
        <v>0</v>
      </c>
      <c r="AW25" s="241"/>
      <c r="AX25" s="207">
        <f t="shared" si="6"/>
        <v>0</v>
      </c>
      <c r="AY25" s="208">
        <f t="shared" si="7"/>
        <v>0</v>
      </c>
      <c r="AZ25" s="208">
        <f t="shared" si="8"/>
        <v>0</v>
      </c>
      <c r="BA25" s="208">
        <f t="shared" si="9"/>
        <v>0</v>
      </c>
      <c r="BB25" s="185">
        <f t="shared" si="10"/>
        <v>0</v>
      </c>
      <c r="BC25" s="185">
        <f t="shared" si="10"/>
        <v>0</v>
      </c>
      <c r="BD25" s="220">
        <f t="shared" si="43"/>
        <v>0</v>
      </c>
      <c r="BE25" s="204"/>
      <c r="BO25" s="350" t="s">
        <v>48</v>
      </c>
      <c r="BP25" s="367">
        <f t="shared" si="44"/>
        <v>3</v>
      </c>
      <c r="BQ25" s="368">
        <v>2</v>
      </c>
      <c r="BR25" s="369">
        <v>1</v>
      </c>
      <c r="BS25" s="370">
        <v>0</v>
      </c>
      <c r="BT25" s="370">
        <v>0</v>
      </c>
      <c r="BU25" s="371">
        <f t="shared" si="13"/>
        <v>0</v>
      </c>
      <c r="BV25" s="39"/>
      <c r="BW25" s="404"/>
    </row>
    <row r="26" spans="1:75" ht="18.75" customHeight="1" outlineLevel="1" thickTop="1" thickBot="1" x14ac:dyDescent="0.4">
      <c r="A26" s="183"/>
      <c r="C26" s="47" t="s">
        <v>22</v>
      </c>
      <c r="D26" s="53" t="s">
        <v>305</v>
      </c>
      <c r="E26" s="253" t="s">
        <v>359</v>
      </c>
      <c r="F26" s="472" t="s">
        <v>415</v>
      </c>
      <c r="G26" s="54" t="s">
        <v>49</v>
      </c>
      <c r="H26" s="184">
        <f t="shared" si="0"/>
        <v>18</v>
      </c>
      <c r="I26" s="209">
        <v>6</v>
      </c>
      <c r="J26" s="2">
        <v>12</v>
      </c>
      <c r="K26" s="210">
        <v>14</v>
      </c>
      <c r="L26" s="55"/>
      <c r="M26" s="207">
        <v>2.23</v>
      </c>
      <c r="N26" s="208">
        <v>3.1</v>
      </c>
      <c r="O26" s="208">
        <v>0.1</v>
      </c>
      <c r="P26" s="208">
        <v>1.6</v>
      </c>
      <c r="Q26" s="208">
        <v>1.1000000000000001</v>
      </c>
      <c r="R26" s="208">
        <v>3.2</v>
      </c>
      <c r="S26" s="220">
        <f t="shared" si="14"/>
        <v>11.329999999999998</v>
      </c>
      <c r="T26" s="56"/>
      <c r="U26" s="26"/>
      <c r="V26" s="26"/>
      <c r="W26" s="420"/>
      <c r="Y26" s="47" t="s">
        <v>22</v>
      </c>
      <c r="Z26" s="249" t="s">
        <v>183</v>
      </c>
      <c r="AA26" s="54" t="s">
        <v>49</v>
      </c>
      <c r="AB26" s="184">
        <f t="shared" si="41"/>
        <v>18</v>
      </c>
      <c r="AC26" s="209">
        <v>6</v>
      </c>
      <c r="AD26" s="2">
        <v>12</v>
      </c>
      <c r="AE26" s="210">
        <v>14</v>
      </c>
      <c r="AF26" s="55"/>
      <c r="AG26" s="207">
        <v>2.23</v>
      </c>
      <c r="AH26" s="208">
        <v>3.1</v>
      </c>
      <c r="AI26" s="208">
        <v>0.1</v>
      </c>
      <c r="AJ26" s="208">
        <v>1.6</v>
      </c>
      <c r="AK26" s="208">
        <v>1.1000000000000001</v>
      </c>
      <c r="AL26" s="208">
        <v>3.2</v>
      </c>
      <c r="AM26" s="220">
        <f t="shared" si="42"/>
        <v>11.329999999999998</v>
      </c>
      <c r="AN26" s="199"/>
      <c r="AP26" s="47" t="s">
        <v>22</v>
      </c>
      <c r="AQ26" s="53" t="s">
        <v>141</v>
      </c>
      <c r="AR26" s="54" t="s">
        <v>49</v>
      </c>
      <c r="AS26" s="184">
        <f t="shared" si="2"/>
        <v>0</v>
      </c>
      <c r="AT26" s="209">
        <f t="shared" si="3"/>
        <v>0</v>
      </c>
      <c r="AU26" s="2">
        <f t="shared" si="4"/>
        <v>0</v>
      </c>
      <c r="AV26" s="210">
        <f t="shared" si="5"/>
        <v>0</v>
      </c>
      <c r="AW26" s="241"/>
      <c r="AX26" s="207">
        <f t="shared" si="6"/>
        <v>0</v>
      </c>
      <c r="AY26" s="208">
        <f t="shared" si="7"/>
        <v>0</v>
      </c>
      <c r="AZ26" s="208">
        <f t="shared" si="8"/>
        <v>0</v>
      </c>
      <c r="BA26" s="208">
        <f t="shared" si="9"/>
        <v>0</v>
      </c>
      <c r="BB26" s="185">
        <f t="shared" si="10"/>
        <v>0</v>
      </c>
      <c r="BC26" s="185">
        <f t="shared" si="10"/>
        <v>0</v>
      </c>
      <c r="BD26" s="220">
        <f t="shared" si="43"/>
        <v>0</v>
      </c>
      <c r="BE26" s="204"/>
      <c r="BO26" s="356" t="s">
        <v>49</v>
      </c>
      <c r="BP26" s="373">
        <f t="shared" si="44"/>
        <v>18</v>
      </c>
      <c r="BQ26" s="374">
        <v>5</v>
      </c>
      <c r="BR26" s="375">
        <v>13</v>
      </c>
      <c r="BS26" s="376">
        <v>12</v>
      </c>
      <c r="BT26" s="376">
        <v>11</v>
      </c>
      <c r="BU26" s="400">
        <f t="shared" si="13"/>
        <v>2</v>
      </c>
      <c r="BV26" s="39"/>
      <c r="BW26" s="416" t="s">
        <v>242</v>
      </c>
    </row>
    <row r="27" spans="1:75" ht="18.75" customHeight="1" outlineLevel="1" thickTop="1" thickBot="1" x14ac:dyDescent="0.4">
      <c r="A27" s="183"/>
      <c r="C27" s="47" t="s">
        <v>22</v>
      </c>
      <c r="D27" s="435" t="s">
        <v>306</v>
      </c>
      <c r="E27" s="435" t="s">
        <v>360</v>
      </c>
      <c r="F27" s="472" t="s">
        <v>416</v>
      </c>
      <c r="G27" s="436" t="s">
        <v>272</v>
      </c>
      <c r="H27" s="215">
        <f>I27+J27</f>
        <v>1</v>
      </c>
      <c r="I27" s="216">
        <v>1</v>
      </c>
      <c r="J27" s="217">
        <v>0</v>
      </c>
      <c r="K27" s="218">
        <v>0</v>
      </c>
      <c r="L27" s="219"/>
      <c r="M27" s="207"/>
      <c r="N27" s="208">
        <v>0.05</v>
      </c>
      <c r="O27" s="208"/>
      <c r="P27" s="208"/>
      <c r="Q27" s="208">
        <v>0.05</v>
      </c>
      <c r="R27" s="208"/>
      <c r="S27" s="220">
        <f t="shared" si="14"/>
        <v>0.1</v>
      </c>
      <c r="T27" s="56"/>
      <c r="U27" s="26"/>
      <c r="V27" s="26"/>
      <c r="W27" s="420"/>
      <c r="Y27" s="47" t="s">
        <v>22</v>
      </c>
      <c r="Z27" s="435" t="s">
        <v>271</v>
      </c>
      <c r="AA27" s="26" t="s">
        <v>272</v>
      </c>
      <c r="AB27" s="215">
        <f>AC27+AD27</f>
        <v>1</v>
      </c>
      <c r="AC27" s="216">
        <v>1</v>
      </c>
      <c r="AD27" s="217">
        <v>0</v>
      </c>
      <c r="AE27" s="218">
        <v>0</v>
      </c>
      <c r="AF27" s="219"/>
      <c r="AG27" s="207"/>
      <c r="AH27" s="208">
        <v>0.05</v>
      </c>
      <c r="AI27" s="208"/>
      <c r="AJ27" s="208"/>
      <c r="AK27" s="208">
        <v>0.05</v>
      </c>
      <c r="AL27" s="208"/>
      <c r="AM27" s="220">
        <f t="shared" si="42"/>
        <v>0.1</v>
      </c>
      <c r="AN27" s="199"/>
      <c r="AP27" s="47" t="s">
        <v>22</v>
      </c>
      <c r="AQ27" s="435" t="s">
        <v>271</v>
      </c>
      <c r="AR27" s="26" t="s">
        <v>272</v>
      </c>
      <c r="AS27" s="215">
        <f t="shared" si="2"/>
        <v>0</v>
      </c>
      <c r="AT27" s="216">
        <f t="shared" si="3"/>
        <v>0</v>
      </c>
      <c r="AU27" s="217">
        <f t="shared" si="4"/>
        <v>0</v>
      </c>
      <c r="AV27" s="218">
        <f t="shared" si="5"/>
        <v>0</v>
      </c>
      <c r="AW27" s="241"/>
      <c r="AX27" s="207">
        <f t="shared" si="6"/>
        <v>0</v>
      </c>
      <c r="AY27" s="208">
        <f t="shared" si="7"/>
        <v>0</v>
      </c>
      <c r="AZ27" s="208">
        <f t="shared" si="8"/>
        <v>0</v>
      </c>
      <c r="BA27" s="208">
        <f t="shared" si="9"/>
        <v>0</v>
      </c>
      <c r="BB27" s="185">
        <f t="shared" si="10"/>
        <v>0</v>
      </c>
      <c r="BC27" s="185">
        <f t="shared" si="10"/>
        <v>0</v>
      </c>
      <c r="BD27" s="220">
        <f t="shared" si="43"/>
        <v>0</v>
      </c>
      <c r="BE27" s="204"/>
      <c r="BO27" s="356" t="s">
        <v>166</v>
      </c>
      <c r="BP27" s="357">
        <v>0</v>
      </c>
      <c r="BQ27" s="358">
        <v>0</v>
      </c>
      <c r="BR27" s="359">
        <v>0</v>
      </c>
      <c r="BS27" s="360">
        <v>0</v>
      </c>
      <c r="BT27" s="360">
        <v>2</v>
      </c>
      <c r="BU27" s="361">
        <f t="shared" si="13"/>
        <v>0</v>
      </c>
      <c r="BV27" s="39"/>
      <c r="BW27" s="405" t="s">
        <v>229</v>
      </c>
    </row>
    <row r="28" spans="1:75" ht="21.75" customHeight="1" thickTop="1" thickBot="1" x14ac:dyDescent="0.4">
      <c r="A28" s="183"/>
      <c r="C28" s="48"/>
      <c r="D28" s="450" t="s">
        <v>85</v>
      </c>
      <c r="E28" s="469"/>
      <c r="F28" s="473"/>
      <c r="G28" s="451"/>
      <c r="H28" s="211">
        <f t="shared" ref="H28:S28" si="61">SUM(H3:H27)</f>
        <v>71</v>
      </c>
      <c r="I28" s="212">
        <f t="shared" si="61"/>
        <v>42</v>
      </c>
      <c r="J28" s="213">
        <f t="shared" si="61"/>
        <v>29</v>
      </c>
      <c r="K28" s="214">
        <f t="shared" si="61"/>
        <v>39</v>
      </c>
      <c r="L28" s="59">
        <f t="shared" si="61"/>
        <v>0</v>
      </c>
      <c r="M28" s="60">
        <f t="shared" si="61"/>
        <v>7.09</v>
      </c>
      <c r="N28" s="61">
        <f t="shared" si="61"/>
        <v>9.8650000000000002</v>
      </c>
      <c r="O28" s="61">
        <f t="shared" si="61"/>
        <v>2.0300000000000002</v>
      </c>
      <c r="P28" s="61">
        <f t="shared" si="61"/>
        <v>2.95</v>
      </c>
      <c r="Q28" s="61">
        <f t="shared" si="61"/>
        <v>7.6799999999999988</v>
      </c>
      <c r="R28" s="61">
        <f t="shared" si="61"/>
        <v>5.15</v>
      </c>
      <c r="S28" s="240">
        <f t="shared" si="61"/>
        <v>34.764999999999993</v>
      </c>
      <c r="T28" s="56"/>
      <c r="U28" s="248">
        <f>COUNTA(U3:U27)</f>
        <v>0</v>
      </c>
      <c r="V28" s="248">
        <f>COUNTA(V3:V27)</f>
        <v>0</v>
      </c>
      <c r="W28" s="453">
        <f>COUNTA(W3:W27)</f>
        <v>0</v>
      </c>
      <c r="Y28" s="48"/>
      <c r="Z28" s="251" t="s">
        <v>85</v>
      </c>
      <c r="AA28" s="58"/>
      <c r="AB28" s="211">
        <f t="shared" ref="AB28:AE28" si="62">SUM(AB3:AB27)</f>
        <v>69</v>
      </c>
      <c r="AC28" s="212">
        <f t="shared" si="62"/>
        <v>41</v>
      </c>
      <c r="AD28" s="213">
        <f t="shared" si="62"/>
        <v>28</v>
      </c>
      <c r="AE28" s="214">
        <f t="shared" si="62"/>
        <v>41</v>
      </c>
      <c r="AF28" s="59">
        <f t="shared" ref="AF28:AM28" si="63">SUM(AF3:AF27)</f>
        <v>0</v>
      </c>
      <c r="AG28" s="60">
        <f t="shared" ref="AG28:AL28" si="64">SUM(AG3:AG27)</f>
        <v>7.1099999999999994</v>
      </c>
      <c r="AH28" s="61">
        <f t="shared" si="64"/>
        <v>10.164999999999999</v>
      </c>
      <c r="AI28" s="61">
        <f t="shared" si="64"/>
        <v>2.1300000000000003</v>
      </c>
      <c r="AJ28" s="61">
        <f t="shared" si="64"/>
        <v>2.7</v>
      </c>
      <c r="AK28" s="61">
        <f t="shared" si="64"/>
        <v>7.8299999999999992</v>
      </c>
      <c r="AL28" s="61">
        <f t="shared" si="64"/>
        <v>5.15</v>
      </c>
      <c r="AM28" s="240">
        <f t="shared" si="63"/>
        <v>35.085000000000001</v>
      </c>
      <c r="AN28" s="199"/>
      <c r="AP28" s="48"/>
      <c r="AQ28" s="57" t="s">
        <v>85</v>
      </c>
      <c r="AR28" s="58"/>
      <c r="AS28" s="211">
        <f t="shared" si="2"/>
        <v>2</v>
      </c>
      <c r="AT28" s="212">
        <f t="shared" si="3"/>
        <v>1</v>
      </c>
      <c r="AU28" s="213">
        <f t="shared" si="4"/>
        <v>1</v>
      </c>
      <c r="AV28" s="214">
        <f t="shared" si="5"/>
        <v>-2</v>
      </c>
      <c r="AW28" s="242"/>
      <c r="AX28" s="243">
        <f t="shared" si="6"/>
        <v>-1.9999999999999574E-2</v>
      </c>
      <c r="AY28" s="244">
        <f t="shared" si="7"/>
        <v>-0.29999999999999893</v>
      </c>
      <c r="AZ28" s="244">
        <f t="shared" si="8"/>
        <v>-0.10000000000000009</v>
      </c>
      <c r="BA28" s="244">
        <f t="shared" si="9"/>
        <v>0.25</v>
      </c>
      <c r="BB28" s="245">
        <f t="shared" si="10"/>
        <v>-0.15000000000000036</v>
      </c>
      <c r="BC28" s="245">
        <f t="shared" si="10"/>
        <v>0</v>
      </c>
      <c r="BD28" s="240">
        <f t="shared" si="43"/>
        <v>-0.32000000000000739</v>
      </c>
      <c r="BE28" s="204"/>
      <c r="BO28" s="254" t="s">
        <v>223</v>
      </c>
      <c r="BP28" s="211">
        <f>SUM(BP3:BP26)</f>
        <v>105</v>
      </c>
      <c r="BQ28" s="212">
        <f>SUM(BQ3:BQ26)</f>
        <v>51</v>
      </c>
      <c r="BR28" s="213">
        <f>SUM(BR3:BR26)</f>
        <v>54</v>
      </c>
      <c r="BS28" s="341">
        <f>SUM(BS3:BS26)</f>
        <v>45</v>
      </c>
      <c r="BT28" s="341">
        <f>SUM(BT3:BT26)</f>
        <v>43</v>
      </c>
      <c r="BU28" s="342">
        <f t="shared" si="13"/>
        <v>-6</v>
      </c>
      <c r="BV28" s="403"/>
      <c r="BW28" s="403"/>
    </row>
    <row r="29" spans="1:75" ht="18.75" customHeight="1" outlineLevel="1" thickTop="1" thickBot="1" x14ac:dyDescent="0.4">
      <c r="A29" s="183"/>
      <c r="C29" s="47" t="s">
        <v>24</v>
      </c>
      <c r="D29" s="435" t="s">
        <v>307</v>
      </c>
      <c r="E29" s="435" t="s">
        <v>361</v>
      </c>
      <c r="F29" s="472" t="s">
        <v>417</v>
      </c>
      <c r="G29" s="26" t="s">
        <v>24</v>
      </c>
      <c r="H29" s="215">
        <f t="shared" ref="H29:H47" si="65">I29+J29</f>
        <v>11</v>
      </c>
      <c r="I29" s="216">
        <v>6</v>
      </c>
      <c r="J29" s="217">
        <v>5</v>
      </c>
      <c r="K29" s="218">
        <v>10</v>
      </c>
      <c r="L29" s="219"/>
      <c r="M29" s="207">
        <v>0.95</v>
      </c>
      <c r="N29" s="208">
        <v>1.27</v>
      </c>
      <c r="O29" s="208">
        <v>1.2</v>
      </c>
      <c r="P29" s="208"/>
      <c r="Q29" s="208">
        <v>0.5</v>
      </c>
      <c r="R29" s="208">
        <v>0.3</v>
      </c>
      <c r="S29" s="220">
        <f>SUM(M29:R29)</f>
        <v>4.22</v>
      </c>
      <c r="T29" s="56"/>
      <c r="U29" s="26"/>
      <c r="V29" s="26"/>
      <c r="W29" s="420"/>
      <c r="Y29" s="47" t="s">
        <v>24</v>
      </c>
      <c r="Z29" s="249" t="s">
        <v>184</v>
      </c>
      <c r="AA29" s="54" t="s">
        <v>24</v>
      </c>
      <c r="AB29" s="215">
        <f t="shared" ref="AB29:AB45" si="66">AC29+AD29</f>
        <v>11</v>
      </c>
      <c r="AC29" s="216">
        <v>6</v>
      </c>
      <c r="AD29" s="217">
        <v>5</v>
      </c>
      <c r="AE29" s="218">
        <v>10</v>
      </c>
      <c r="AF29" s="219"/>
      <c r="AG29" s="207">
        <v>0.95</v>
      </c>
      <c r="AH29" s="208">
        <v>1.27</v>
      </c>
      <c r="AI29" s="208">
        <v>1.2</v>
      </c>
      <c r="AJ29" s="208"/>
      <c r="AK29" s="208">
        <v>0.5</v>
      </c>
      <c r="AL29" s="208">
        <v>0.3</v>
      </c>
      <c r="AM29" s="220">
        <f>SUM(AG29:AL29)</f>
        <v>4.22</v>
      </c>
      <c r="AN29" s="199"/>
      <c r="AP29" s="47" t="s">
        <v>24</v>
      </c>
      <c r="AQ29" s="53" t="s">
        <v>142</v>
      </c>
      <c r="AR29" s="54" t="s">
        <v>24</v>
      </c>
      <c r="AS29" s="215">
        <f t="shared" si="2"/>
        <v>0</v>
      </c>
      <c r="AT29" s="216">
        <f t="shared" si="3"/>
        <v>0</v>
      </c>
      <c r="AU29" s="217">
        <f t="shared" si="4"/>
        <v>0</v>
      </c>
      <c r="AV29" s="218">
        <f t="shared" si="5"/>
        <v>0</v>
      </c>
      <c r="AW29" s="241"/>
      <c r="AX29" s="207">
        <f t="shared" si="6"/>
        <v>0</v>
      </c>
      <c r="AY29" s="208">
        <f t="shared" si="7"/>
        <v>0</v>
      </c>
      <c r="AZ29" s="208">
        <f t="shared" si="8"/>
        <v>0</v>
      </c>
      <c r="BA29" s="208">
        <f t="shared" si="9"/>
        <v>0</v>
      </c>
      <c r="BB29" s="185">
        <f t="shared" si="10"/>
        <v>0</v>
      </c>
      <c r="BC29" s="185">
        <f t="shared" si="10"/>
        <v>0</v>
      </c>
      <c r="BD29" s="220">
        <f t="shared" si="43"/>
        <v>0</v>
      </c>
      <c r="BE29" s="204"/>
      <c r="BO29" s="344" t="s">
        <v>24</v>
      </c>
      <c r="BP29" s="345">
        <f t="shared" ref="BP29:BP43" si="67">BQ29+BR29</f>
        <v>8</v>
      </c>
      <c r="BQ29" s="346">
        <v>6</v>
      </c>
      <c r="BR29" s="347">
        <v>2</v>
      </c>
      <c r="BS29" s="348">
        <v>6</v>
      </c>
      <c r="BT29" s="348">
        <v>9</v>
      </c>
      <c r="BU29" s="401">
        <f t="shared" si="13"/>
        <v>4</v>
      </c>
      <c r="BV29" s="479" t="s">
        <v>233</v>
      </c>
      <c r="BW29" s="408" t="s">
        <v>238</v>
      </c>
    </row>
    <row r="30" spans="1:75" ht="18.75" customHeight="1" outlineLevel="1" thickTop="1" thickBot="1" x14ac:dyDescent="0.4">
      <c r="A30" s="183"/>
      <c r="C30" s="47" t="s">
        <v>23</v>
      </c>
      <c r="D30" s="189" t="s">
        <v>308</v>
      </c>
      <c r="E30" s="189" t="s">
        <v>362</v>
      </c>
      <c r="F30" s="472" t="s">
        <v>418</v>
      </c>
      <c r="G30" s="26" t="s">
        <v>50</v>
      </c>
      <c r="H30" s="215">
        <f t="shared" si="65"/>
        <v>2</v>
      </c>
      <c r="I30" s="216">
        <v>1</v>
      </c>
      <c r="J30" s="217">
        <v>1</v>
      </c>
      <c r="K30" s="218">
        <v>9</v>
      </c>
      <c r="L30" s="219"/>
      <c r="M30" s="207">
        <v>0.35</v>
      </c>
      <c r="N30" s="208">
        <v>0.42</v>
      </c>
      <c r="O30" s="208">
        <v>0.2</v>
      </c>
      <c r="P30" s="208">
        <v>0.45</v>
      </c>
      <c r="Q30" s="208">
        <v>0.95</v>
      </c>
      <c r="R30" s="208">
        <v>0.9</v>
      </c>
      <c r="S30" s="220">
        <f t="shared" ref="S30:S52" si="68">SUM(M30:R30)</f>
        <v>3.27</v>
      </c>
      <c r="T30" s="56"/>
      <c r="U30" s="26"/>
      <c r="V30" s="26"/>
      <c r="W30" s="420"/>
      <c r="Y30" s="47" t="s">
        <v>23</v>
      </c>
      <c r="Z30" s="249" t="s">
        <v>185</v>
      </c>
      <c r="AA30" s="54" t="s">
        <v>50</v>
      </c>
      <c r="AB30" s="215">
        <f t="shared" si="66"/>
        <v>2</v>
      </c>
      <c r="AC30" s="216">
        <v>1</v>
      </c>
      <c r="AD30" s="217">
        <v>1</v>
      </c>
      <c r="AE30" s="218">
        <v>9</v>
      </c>
      <c r="AF30" s="219"/>
      <c r="AG30" s="207">
        <v>0.35</v>
      </c>
      <c r="AH30" s="208">
        <v>0.42</v>
      </c>
      <c r="AI30" s="208">
        <v>0.2</v>
      </c>
      <c r="AJ30" s="208">
        <v>0.45</v>
      </c>
      <c r="AK30" s="208">
        <v>0.95</v>
      </c>
      <c r="AL30" s="208">
        <v>0.9</v>
      </c>
      <c r="AM30" s="220">
        <f t="shared" ref="AM30:AM50" si="69">SUM(AG30:AL30)</f>
        <v>3.27</v>
      </c>
      <c r="AN30" s="199"/>
      <c r="AP30" s="47" t="s">
        <v>23</v>
      </c>
      <c r="AQ30" s="53" t="s">
        <v>143</v>
      </c>
      <c r="AR30" s="54" t="s">
        <v>50</v>
      </c>
      <c r="AS30" s="215">
        <f t="shared" si="2"/>
        <v>0</v>
      </c>
      <c r="AT30" s="216">
        <f t="shared" si="3"/>
        <v>0</v>
      </c>
      <c r="AU30" s="217">
        <f t="shared" si="4"/>
        <v>0</v>
      </c>
      <c r="AV30" s="218">
        <f t="shared" si="5"/>
        <v>0</v>
      </c>
      <c r="AW30" s="241"/>
      <c r="AX30" s="207">
        <f t="shared" si="6"/>
        <v>0</v>
      </c>
      <c r="AY30" s="208">
        <f t="shared" si="7"/>
        <v>0</v>
      </c>
      <c r="AZ30" s="208">
        <f t="shared" si="8"/>
        <v>0</v>
      </c>
      <c r="BA30" s="208">
        <f t="shared" si="9"/>
        <v>0</v>
      </c>
      <c r="BB30" s="185">
        <f t="shared" si="10"/>
        <v>0</v>
      </c>
      <c r="BC30" s="185">
        <f t="shared" si="10"/>
        <v>0</v>
      </c>
      <c r="BD30" s="220">
        <f t="shared" si="43"/>
        <v>0</v>
      </c>
      <c r="BE30" s="204"/>
      <c r="BO30" s="398" t="s">
        <v>50</v>
      </c>
      <c r="BP30" s="351">
        <f t="shared" si="67"/>
        <v>3</v>
      </c>
      <c r="BQ30" s="352">
        <v>1</v>
      </c>
      <c r="BR30" s="353">
        <v>2</v>
      </c>
      <c r="BS30" s="354">
        <v>12</v>
      </c>
      <c r="BT30" s="354">
        <v>11</v>
      </c>
      <c r="BU30" s="355">
        <f t="shared" si="13"/>
        <v>-3</v>
      </c>
      <c r="BV30" s="480"/>
      <c r="BW30" s="398"/>
    </row>
    <row r="31" spans="1:75" ht="18.75" customHeight="1" outlineLevel="1" thickTop="1" thickBot="1" x14ac:dyDescent="0.4">
      <c r="A31" s="183"/>
      <c r="C31" s="47" t="s">
        <v>23</v>
      </c>
      <c r="D31" s="189" t="s">
        <v>309</v>
      </c>
      <c r="E31" s="189" t="s">
        <v>363</v>
      </c>
      <c r="F31" s="472" t="s">
        <v>419</v>
      </c>
      <c r="G31" s="26" t="s">
        <v>51</v>
      </c>
      <c r="H31" s="215">
        <f t="shared" si="65"/>
        <v>2</v>
      </c>
      <c r="I31" s="216">
        <v>1</v>
      </c>
      <c r="J31" s="217">
        <v>1</v>
      </c>
      <c r="K31" s="218">
        <v>6</v>
      </c>
      <c r="L31" s="219"/>
      <c r="M31" s="207"/>
      <c r="N31" s="208">
        <v>0.83</v>
      </c>
      <c r="O31" s="208"/>
      <c r="P31" s="208">
        <v>0.3</v>
      </c>
      <c r="Q31" s="208">
        <v>1</v>
      </c>
      <c r="R31" s="208"/>
      <c r="S31" s="220">
        <f t="shared" si="68"/>
        <v>2.13</v>
      </c>
      <c r="T31" s="56"/>
      <c r="U31" s="26"/>
      <c r="V31" s="26"/>
      <c r="W31" s="420"/>
      <c r="Y31" s="47" t="s">
        <v>23</v>
      </c>
      <c r="Z31" s="249" t="s">
        <v>186</v>
      </c>
      <c r="AA31" s="54" t="s">
        <v>51</v>
      </c>
      <c r="AB31" s="215">
        <f t="shared" si="66"/>
        <v>2</v>
      </c>
      <c r="AC31" s="216">
        <v>1</v>
      </c>
      <c r="AD31" s="217">
        <v>1</v>
      </c>
      <c r="AE31" s="218">
        <v>6</v>
      </c>
      <c r="AF31" s="219"/>
      <c r="AG31" s="207"/>
      <c r="AH31" s="208">
        <v>0.83</v>
      </c>
      <c r="AI31" s="208"/>
      <c r="AJ31" s="208">
        <v>0.3</v>
      </c>
      <c r="AK31" s="208">
        <v>1</v>
      </c>
      <c r="AL31" s="208"/>
      <c r="AM31" s="220">
        <f t="shared" si="69"/>
        <v>2.13</v>
      </c>
      <c r="AN31" s="199"/>
      <c r="AP31" s="47" t="s">
        <v>23</v>
      </c>
      <c r="AQ31" s="53" t="s">
        <v>144</v>
      </c>
      <c r="AR31" s="54" t="s">
        <v>51</v>
      </c>
      <c r="AS31" s="215">
        <f t="shared" si="2"/>
        <v>0</v>
      </c>
      <c r="AT31" s="216">
        <f t="shared" si="3"/>
        <v>0</v>
      </c>
      <c r="AU31" s="217">
        <f t="shared" si="4"/>
        <v>0</v>
      </c>
      <c r="AV31" s="218">
        <f t="shared" si="5"/>
        <v>0</v>
      </c>
      <c r="AW31" s="241"/>
      <c r="AX31" s="207">
        <f t="shared" si="6"/>
        <v>0</v>
      </c>
      <c r="AY31" s="208">
        <f t="shared" si="7"/>
        <v>0</v>
      </c>
      <c r="AZ31" s="208">
        <f t="shared" si="8"/>
        <v>0</v>
      </c>
      <c r="BA31" s="208">
        <f t="shared" si="9"/>
        <v>0</v>
      </c>
      <c r="BB31" s="185">
        <f t="shared" si="10"/>
        <v>0</v>
      </c>
      <c r="BC31" s="185">
        <f t="shared" si="10"/>
        <v>0</v>
      </c>
      <c r="BD31" s="220">
        <f t="shared" si="43"/>
        <v>0</v>
      </c>
      <c r="BE31" s="204"/>
      <c r="BO31" s="398" t="s">
        <v>51</v>
      </c>
      <c r="BP31" s="351">
        <f t="shared" si="67"/>
        <v>1</v>
      </c>
      <c r="BQ31" s="352">
        <v>1</v>
      </c>
      <c r="BR31" s="353">
        <v>0</v>
      </c>
      <c r="BS31" s="354">
        <v>4</v>
      </c>
      <c r="BT31" s="354">
        <v>4</v>
      </c>
      <c r="BU31" s="355">
        <f t="shared" si="13"/>
        <v>2</v>
      </c>
      <c r="BV31" s="480"/>
      <c r="BW31" s="398"/>
    </row>
    <row r="32" spans="1:75" ht="18.75" customHeight="1" outlineLevel="1" thickTop="1" thickBot="1" x14ac:dyDescent="0.4">
      <c r="A32" s="183"/>
      <c r="C32" s="47" t="s">
        <v>23</v>
      </c>
      <c r="D32" s="189" t="s">
        <v>310</v>
      </c>
      <c r="E32" s="189" t="s">
        <v>364</v>
      </c>
      <c r="F32" s="472" t="s">
        <v>420</v>
      </c>
      <c r="G32" s="26" t="s">
        <v>52</v>
      </c>
      <c r="H32" s="215">
        <f t="shared" si="65"/>
        <v>3</v>
      </c>
      <c r="I32" s="216">
        <v>2</v>
      </c>
      <c r="J32" s="217">
        <v>1</v>
      </c>
      <c r="K32" s="218">
        <v>5</v>
      </c>
      <c r="L32" s="219"/>
      <c r="M32" s="207">
        <v>0.25</v>
      </c>
      <c r="N32" s="208">
        <v>1.6</v>
      </c>
      <c r="O32" s="208"/>
      <c r="P32" s="208"/>
      <c r="Q32" s="208">
        <v>0.45</v>
      </c>
      <c r="R32" s="208"/>
      <c r="S32" s="220">
        <f t="shared" si="68"/>
        <v>2.3000000000000003</v>
      </c>
      <c r="T32" s="56"/>
      <c r="U32" s="26"/>
      <c r="V32" s="26"/>
      <c r="W32" s="420"/>
      <c r="Y32" s="47" t="s">
        <v>23</v>
      </c>
      <c r="Z32" s="249" t="s">
        <v>187</v>
      </c>
      <c r="AA32" s="54" t="s">
        <v>52</v>
      </c>
      <c r="AB32" s="215">
        <f t="shared" si="66"/>
        <v>3</v>
      </c>
      <c r="AC32" s="216">
        <v>2</v>
      </c>
      <c r="AD32" s="217">
        <v>1</v>
      </c>
      <c r="AE32" s="218">
        <v>5</v>
      </c>
      <c r="AF32" s="219"/>
      <c r="AG32" s="207">
        <v>0.25</v>
      </c>
      <c r="AH32" s="208">
        <v>1.6</v>
      </c>
      <c r="AI32" s="208"/>
      <c r="AJ32" s="208"/>
      <c r="AK32" s="208">
        <v>0.45</v>
      </c>
      <c r="AL32" s="208"/>
      <c r="AM32" s="220">
        <f t="shared" si="69"/>
        <v>2.3000000000000003</v>
      </c>
      <c r="AN32" s="199"/>
      <c r="AP32" s="47" t="s">
        <v>23</v>
      </c>
      <c r="AQ32" s="53" t="s">
        <v>145</v>
      </c>
      <c r="AR32" s="54" t="s">
        <v>52</v>
      </c>
      <c r="AS32" s="215">
        <f t="shared" si="2"/>
        <v>0</v>
      </c>
      <c r="AT32" s="216">
        <f t="shared" si="3"/>
        <v>0</v>
      </c>
      <c r="AU32" s="217">
        <f t="shared" si="4"/>
        <v>0</v>
      </c>
      <c r="AV32" s="218">
        <f t="shared" si="5"/>
        <v>0</v>
      </c>
      <c r="AW32" s="241"/>
      <c r="AX32" s="207">
        <f t="shared" si="6"/>
        <v>0</v>
      </c>
      <c r="AY32" s="208">
        <f t="shared" si="7"/>
        <v>0</v>
      </c>
      <c r="AZ32" s="208">
        <f t="shared" si="8"/>
        <v>0</v>
      </c>
      <c r="BA32" s="208">
        <f t="shared" si="9"/>
        <v>0</v>
      </c>
      <c r="BB32" s="185">
        <f t="shared" si="10"/>
        <v>0</v>
      </c>
      <c r="BC32" s="185">
        <f t="shared" si="10"/>
        <v>0</v>
      </c>
      <c r="BD32" s="220">
        <f t="shared" si="43"/>
        <v>0</v>
      </c>
      <c r="BE32" s="204"/>
      <c r="BO32" s="398" t="s">
        <v>52</v>
      </c>
      <c r="BP32" s="351">
        <f t="shared" si="67"/>
        <v>1</v>
      </c>
      <c r="BQ32" s="352">
        <v>1</v>
      </c>
      <c r="BR32" s="353">
        <v>0</v>
      </c>
      <c r="BS32" s="354">
        <v>7</v>
      </c>
      <c r="BT32" s="354">
        <v>6</v>
      </c>
      <c r="BU32" s="355">
        <f t="shared" si="13"/>
        <v>-2</v>
      </c>
      <c r="BV32" s="480"/>
      <c r="BW32" s="398"/>
    </row>
    <row r="33" spans="1:76" ht="18.75" customHeight="1" outlineLevel="1" thickTop="1" thickBot="1" x14ac:dyDescent="0.4">
      <c r="A33" s="183"/>
      <c r="C33" s="47" t="s">
        <v>23</v>
      </c>
      <c r="D33" s="189" t="s">
        <v>311</v>
      </c>
      <c r="E33" s="189" t="s">
        <v>365</v>
      </c>
      <c r="F33" s="472" t="s">
        <v>421</v>
      </c>
      <c r="G33" s="26" t="s">
        <v>291</v>
      </c>
      <c r="H33" s="215">
        <f t="shared" ref="H33" si="70">I33+J33</f>
        <v>2</v>
      </c>
      <c r="I33" s="216">
        <v>1</v>
      </c>
      <c r="J33" s="217">
        <v>1</v>
      </c>
      <c r="K33" s="218">
        <v>2</v>
      </c>
      <c r="L33" s="219"/>
      <c r="M33" s="207">
        <v>0.3</v>
      </c>
      <c r="N33" s="208"/>
      <c r="O33" s="208"/>
      <c r="P33" s="208"/>
      <c r="Q33" s="208"/>
      <c r="R33" s="208">
        <v>0.2</v>
      </c>
      <c r="S33" s="220">
        <f t="shared" ref="S33" si="71">SUM(M33:R33)</f>
        <v>0.5</v>
      </c>
      <c r="T33" s="56"/>
      <c r="U33" s="26"/>
      <c r="V33" s="26"/>
      <c r="W33" s="420"/>
      <c r="Y33" s="47" t="s">
        <v>23</v>
      </c>
      <c r="Z33" s="435" t="s">
        <v>442</v>
      </c>
      <c r="AA33" s="436" t="s">
        <v>291</v>
      </c>
      <c r="AB33" s="215">
        <f t="shared" si="66"/>
        <v>2</v>
      </c>
      <c r="AC33" s="216">
        <v>1</v>
      </c>
      <c r="AD33" s="217">
        <v>1</v>
      </c>
      <c r="AE33" s="218">
        <v>1</v>
      </c>
      <c r="AF33" s="219"/>
      <c r="AG33" s="207">
        <v>0.4</v>
      </c>
      <c r="AH33" s="208"/>
      <c r="AI33" s="208"/>
      <c r="AJ33" s="208"/>
      <c r="AK33" s="208"/>
      <c r="AL33" s="208"/>
      <c r="AM33" s="220">
        <f t="shared" si="69"/>
        <v>0.4</v>
      </c>
      <c r="AN33" s="199"/>
      <c r="AP33" s="47" t="s">
        <v>23</v>
      </c>
      <c r="AQ33" s="435" t="s">
        <v>442</v>
      </c>
      <c r="AR33" s="436" t="s">
        <v>291</v>
      </c>
      <c r="AS33" s="215">
        <f t="shared" ref="AS33" si="72">H33-AB33</f>
        <v>0</v>
      </c>
      <c r="AT33" s="216">
        <f t="shared" ref="AT33" si="73">I33-AC33</f>
        <v>0</v>
      </c>
      <c r="AU33" s="217">
        <f t="shared" ref="AU33" si="74">J33-AD33</f>
        <v>0</v>
      </c>
      <c r="AV33" s="218">
        <f t="shared" ref="AV33" si="75">K33-AE33</f>
        <v>1</v>
      </c>
      <c r="AW33" s="241"/>
      <c r="AX33" s="207">
        <f t="shared" ref="AX33" si="76">M33-AG33</f>
        <v>-0.10000000000000003</v>
      </c>
      <c r="AY33" s="208">
        <f t="shared" ref="AY33" si="77">N33-AH33</f>
        <v>0</v>
      </c>
      <c r="AZ33" s="208">
        <f t="shared" ref="AZ33" si="78">O33-AI33</f>
        <v>0</v>
      </c>
      <c r="BA33" s="208">
        <f t="shared" ref="BA33" si="79">P33-AJ33</f>
        <v>0</v>
      </c>
      <c r="BB33" s="185">
        <f t="shared" ref="BB33" si="80">Q33-AK33</f>
        <v>0</v>
      </c>
      <c r="BC33" s="185">
        <f t="shared" si="10"/>
        <v>0.2</v>
      </c>
      <c r="BD33" s="220">
        <f t="shared" si="43"/>
        <v>9.9999999999999978E-2</v>
      </c>
      <c r="BE33" s="204"/>
      <c r="BO33" s="398" t="s">
        <v>52</v>
      </c>
      <c r="BP33" s="351">
        <f t="shared" ref="BP33" si="81">BQ33+BR33</f>
        <v>1</v>
      </c>
      <c r="BQ33" s="352">
        <v>1</v>
      </c>
      <c r="BR33" s="353">
        <v>0</v>
      </c>
      <c r="BS33" s="354">
        <v>7</v>
      </c>
      <c r="BT33" s="354">
        <v>6</v>
      </c>
      <c r="BU33" s="355">
        <f t="shared" si="13"/>
        <v>-5</v>
      </c>
      <c r="BV33" s="480"/>
      <c r="BW33" s="398"/>
    </row>
    <row r="34" spans="1:76" ht="18.75" customHeight="1" outlineLevel="1" thickTop="1" thickBot="1" x14ac:dyDescent="0.4">
      <c r="A34" s="183"/>
      <c r="C34" s="47" t="s">
        <v>23</v>
      </c>
      <c r="D34" s="189" t="s">
        <v>312</v>
      </c>
      <c r="E34" s="189" t="s">
        <v>366</v>
      </c>
      <c r="F34" s="472" t="s">
        <v>422</v>
      </c>
      <c r="G34" s="26" t="s">
        <v>53</v>
      </c>
      <c r="H34" s="215">
        <f t="shared" si="65"/>
        <v>2</v>
      </c>
      <c r="I34" s="216">
        <v>1</v>
      </c>
      <c r="J34" s="217">
        <v>1</v>
      </c>
      <c r="K34" s="218">
        <v>5</v>
      </c>
      <c r="L34" s="219"/>
      <c r="M34" s="207"/>
      <c r="N34" s="208">
        <v>0.93</v>
      </c>
      <c r="O34" s="208"/>
      <c r="P34" s="208"/>
      <c r="Q34" s="208">
        <v>0.4</v>
      </c>
      <c r="R34" s="208">
        <v>0.2</v>
      </c>
      <c r="S34" s="220">
        <f t="shared" si="68"/>
        <v>1.53</v>
      </c>
      <c r="T34" s="56"/>
      <c r="U34" s="26"/>
      <c r="V34" s="26"/>
      <c r="W34" s="420"/>
      <c r="Y34" s="47" t="s">
        <v>23</v>
      </c>
      <c r="Z34" s="249" t="s">
        <v>188</v>
      </c>
      <c r="AA34" s="54" t="s">
        <v>53</v>
      </c>
      <c r="AB34" s="215">
        <f t="shared" si="66"/>
        <v>2</v>
      </c>
      <c r="AC34" s="216">
        <v>1</v>
      </c>
      <c r="AD34" s="217">
        <v>1</v>
      </c>
      <c r="AE34" s="218">
        <v>5</v>
      </c>
      <c r="AF34" s="219"/>
      <c r="AG34" s="207"/>
      <c r="AH34" s="208">
        <v>0.93</v>
      </c>
      <c r="AI34" s="208"/>
      <c r="AJ34" s="208"/>
      <c r="AK34" s="208">
        <v>0.4</v>
      </c>
      <c r="AL34" s="208">
        <v>0.2</v>
      </c>
      <c r="AM34" s="220">
        <f t="shared" si="69"/>
        <v>1.53</v>
      </c>
      <c r="AN34" s="199"/>
      <c r="AP34" s="47" t="s">
        <v>23</v>
      </c>
      <c r="AQ34" s="189" t="s">
        <v>90</v>
      </c>
      <c r="AR34" s="54" t="s">
        <v>53</v>
      </c>
      <c r="AS34" s="215">
        <f t="shared" si="2"/>
        <v>0</v>
      </c>
      <c r="AT34" s="216">
        <f t="shared" si="3"/>
        <v>0</v>
      </c>
      <c r="AU34" s="217">
        <f t="shared" si="4"/>
        <v>0</v>
      </c>
      <c r="AV34" s="218">
        <f t="shared" si="5"/>
        <v>0</v>
      </c>
      <c r="AW34" s="241"/>
      <c r="AX34" s="207">
        <f t="shared" si="6"/>
        <v>0</v>
      </c>
      <c r="AY34" s="208">
        <f t="shared" si="7"/>
        <v>0</v>
      </c>
      <c r="AZ34" s="208">
        <f t="shared" si="8"/>
        <v>0</v>
      </c>
      <c r="BA34" s="208">
        <f t="shared" si="9"/>
        <v>0</v>
      </c>
      <c r="BB34" s="185">
        <f t="shared" si="10"/>
        <v>0</v>
      </c>
      <c r="BC34" s="185">
        <f t="shared" si="10"/>
        <v>0</v>
      </c>
      <c r="BD34" s="220">
        <f t="shared" si="43"/>
        <v>0</v>
      </c>
      <c r="BE34" s="204"/>
      <c r="BO34" s="398" t="s">
        <v>53</v>
      </c>
      <c r="BP34" s="351">
        <f t="shared" si="67"/>
        <v>3</v>
      </c>
      <c r="BQ34" s="352">
        <v>2</v>
      </c>
      <c r="BR34" s="353">
        <v>1</v>
      </c>
      <c r="BS34" s="354">
        <v>7</v>
      </c>
      <c r="BT34" s="354">
        <v>7</v>
      </c>
      <c r="BU34" s="355">
        <f t="shared" si="13"/>
        <v>-2</v>
      </c>
      <c r="BV34" s="480"/>
      <c r="BW34" s="398"/>
    </row>
    <row r="35" spans="1:76" ht="18.75" customHeight="1" outlineLevel="1" thickTop="1" thickBot="1" x14ac:dyDescent="0.4">
      <c r="A35" s="183"/>
      <c r="C35" s="47" t="s">
        <v>23</v>
      </c>
      <c r="D35" s="435" t="s">
        <v>313</v>
      </c>
      <c r="E35" s="435" t="s">
        <v>361</v>
      </c>
      <c r="F35" s="472" t="s">
        <v>417</v>
      </c>
      <c r="G35" s="26" t="s">
        <v>54</v>
      </c>
      <c r="H35" s="215">
        <f t="shared" si="65"/>
        <v>1</v>
      </c>
      <c r="I35" s="216">
        <v>1</v>
      </c>
      <c r="J35" s="217">
        <v>0</v>
      </c>
      <c r="K35" s="218">
        <v>1</v>
      </c>
      <c r="L35" s="219"/>
      <c r="M35" s="207"/>
      <c r="N35" s="208"/>
      <c r="O35" s="208"/>
      <c r="P35" s="208"/>
      <c r="Q35" s="208"/>
      <c r="R35" s="208">
        <v>0.2</v>
      </c>
      <c r="S35" s="220">
        <f t="shared" si="68"/>
        <v>0.2</v>
      </c>
      <c r="T35" s="56"/>
      <c r="U35" s="26"/>
      <c r="V35" s="26"/>
      <c r="W35" s="423"/>
      <c r="Y35" s="47" t="s">
        <v>23</v>
      </c>
      <c r="Z35" s="249" t="s">
        <v>189</v>
      </c>
      <c r="AA35" s="54" t="s">
        <v>54</v>
      </c>
      <c r="AB35" s="215">
        <f t="shared" si="66"/>
        <v>1</v>
      </c>
      <c r="AC35" s="216">
        <v>1</v>
      </c>
      <c r="AD35" s="217">
        <v>0</v>
      </c>
      <c r="AE35" s="218">
        <v>1</v>
      </c>
      <c r="AF35" s="219"/>
      <c r="AG35" s="207"/>
      <c r="AH35" s="208"/>
      <c r="AI35" s="208"/>
      <c r="AJ35" s="208"/>
      <c r="AK35" s="208"/>
      <c r="AL35" s="208">
        <v>0.2</v>
      </c>
      <c r="AM35" s="220">
        <f t="shared" si="69"/>
        <v>0.2</v>
      </c>
      <c r="AN35" s="199"/>
      <c r="AP35" s="47" t="s">
        <v>23</v>
      </c>
      <c r="AQ35" s="189" t="s">
        <v>164</v>
      </c>
      <c r="AR35" s="54" t="s">
        <v>54</v>
      </c>
      <c r="AS35" s="215">
        <f t="shared" si="2"/>
        <v>0</v>
      </c>
      <c r="AT35" s="216">
        <f t="shared" si="3"/>
        <v>0</v>
      </c>
      <c r="AU35" s="217">
        <f t="shared" si="4"/>
        <v>0</v>
      </c>
      <c r="AV35" s="218">
        <f t="shared" si="5"/>
        <v>0</v>
      </c>
      <c r="AW35" s="241"/>
      <c r="AX35" s="207">
        <f t="shared" si="6"/>
        <v>0</v>
      </c>
      <c r="AY35" s="208">
        <f t="shared" si="7"/>
        <v>0</v>
      </c>
      <c r="AZ35" s="208">
        <f t="shared" si="8"/>
        <v>0</v>
      </c>
      <c r="BA35" s="208">
        <f t="shared" si="9"/>
        <v>0</v>
      </c>
      <c r="BB35" s="185">
        <f t="shared" si="10"/>
        <v>0</v>
      </c>
      <c r="BC35" s="185">
        <f t="shared" si="10"/>
        <v>0</v>
      </c>
      <c r="BD35" s="220">
        <f t="shared" si="43"/>
        <v>0</v>
      </c>
      <c r="BE35" s="204"/>
      <c r="BO35" s="398" t="s">
        <v>54</v>
      </c>
      <c r="BP35" s="351">
        <f t="shared" si="67"/>
        <v>2</v>
      </c>
      <c r="BQ35" s="352">
        <v>1</v>
      </c>
      <c r="BR35" s="353">
        <v>1</v>
      </c>
      <c r="BS35" s="354">
        <v>0</v>
      </c>
      <c r="BT35" s="354">
        <v>1</v>
      </c>
      <c r="BU35" s="355">
        <f t="shared" si="13"/>
        <v>1</v>
      </c>
      <c r="BV35" s="480"/>
      <c r="BW35" s="404" t="s">
        <v>229</v>
      </c>
    </row>
    <row r="36" spans="1:76" ht="18.75" customHeight="1" outlineLevel="1" thickTop="1" thickBot="1" x14ac:dyDescent="0.4">
      <c r="A36" s="183"/>
      <c r="C36" s="47" t="s">
        <v>23</v>
      </c>
      <c r="D36" s="189" t="s">
        <v>314</v>
      </c>
      <c r="E36" s="189" t="s">
        <v>367</v>
      </c>
      <c r="F36" s="472" t="s">
        <v>423</v>
      </c>
      <c r="G36" s="26" t="s">
        <v>55</v>
      </c>
      <c r="H36" s="215">
        <f t="shared" si="65"/>
        <v>1</v>
      </c>
      <c r="I36" s="216">
        <v>1</v>
      </c>
      <c r="J36" s="217">
        <v>0</v>
      </c>
      <c r="K36" s="218">
        <v>2</v>
      </c>
      <c r="L36" s="219"/>
      <c r="M36" s="207"/>
      <c r="N36" s="208">
        <v>0.18</v>
      </c>
      <c r="O36" s="208"/>
      <c r="P36" s="208"/>
      <c r="Q36" s="208">
        <v>0.1</v>
      </c>
      <c r="R36" s="208"/>
      <c r="S36" s="220">
        <f t="shared" si="68"/>
        <v>0.28000000000000003</v>
      </c>
      <c r="T36" s="56"/>
      <c r="U36" s="26"/>
      <c r="V36" s="26"/>
      <c r="W36" s="423"/>
      <c r="Y36" s="47" t="s">
        <v>23</v>
      </c>
      <c r="Z36" s="249" t="s">
        <v>190</v>
      </c>
      <c r="AA36" s="54" t="s">
        <v>55</v>
      </c>
      <c r="AB36" s="215">
        <f t="shared" si="66"/>
        <v>1</v>
      </c>
      <c r="AC36" s="216">
        <v>1</v>
      </c>
      <c r="AD36" s="217">
        <v>0</v>
      </c>
      <c r="AE36" s="218">
        <v>2</v>
      </c>
      <c r="AF36" s="219"/>
      <c r="AG36" s="207"/>
      <c r="AH36" s="208">
        <v>0.18</v>
      </c>
      <c r="AI36" s="208"/>
      <c r="AJ36" s="208"/>
      <c r="AK36" s="208">
        <v>0.1</v>
      </c>
      <c r="AL36" s="208"/>
      <c r="AM36" s="220">
        <f t="shared" si="69"/>
        <v>0.28000000000000003</v>
      </c>
      <c r="AN36" s="199"/>
      <c r="AP36" s="47" t="s">
        <v>23</v>
      </c>
      <c r="AQ36" s="189" t="s">
        <v>92</v>
      </c>
      <c r="AR36" s="54" t="s">
        <v>55</v>
      </c>
      <c r="AS36" s="215">
        <f t="shared" si="2"/>
        <v>0</v>
      </c>
      <c r="AT36" s="216">
        <f t="shared" si="3"/>
        <v>0</v>
      </c>
      <c r="AU36" s="217">
        <f t="shared" si="4"/>
        <v>0</v>
      </c>
      <c r="AV36" s="218">
        <f t="shared" si="5"/>
        <v>0</v>
      </c>
      <c r="AW36" s="241"/>
      <c r="AX36" s="207">
        <f t="shared" si="6"/>
        <v>0</v>
      </c>
      <c r="AY36" s="208">
        <f t="shared" si="7"/>
        <v>0</v>
      </c>
      <c r="AZ36" s="208">
        <f t="shared" si="8"/>
        <v>0</v>
      </c>
      <c r="BA36" s="208">
        <f t="shared" si="9"/>
        <v>0</v>
      </c>
      <c r="BB36" s="185">
        <f t="shared" si="10"/>
        <v>0</v>
      </c>
      <c r="BC36" s="185">
        <f t="shared" si="10"/>
        <v>0</v>
      </c>
      <c r="BD36" s="220">
        <f t="shared" si="43"/>
        <v>0</v>
      </c>
      <c r="BE36" s="204"/>
      <c r="BO36" s="398" t="s">
        <v>55</v>
      </c>
      <c r="BP36" s="351">
        <f t="shared" si="67"/>
        <v>2</v>
      </c>
      <c r="BQ36" s="352">
        <v>1</v>
      </c>
      <c r="BR36" s="353">
        <v>1</v>
      </c>
      <c r="BS36" s="354">
        <v>1</v>
      </c>
      <c r="BT36" s="354">
        <v>2</v>
      </c>
      <c r="BU36" s="355">
        <f t="shared" si="13"/>
        <v>1</v>
      </c>
      <c r="BV36" s="480"/>
      <c r="BW36" s="404" t="s">
        <v>229</v>
      </c>
    </row>
    <row r="37" spans="1:76" ht="18.75" customHeight="1" outlineLevel="1" thickTop="1" thickBot="1" x14ac:dyDescent="0.4">
      <c r="A37" s="183"/>
      <c r="C37" s="250" t="s">
        <v>23</v>
      </c>
      <c r="D37" s="249" t="s">
        <v>315</v>
      </c>
      <c r="E37" s="253" t="s">
        <v>368</v>
      </c>
      <c r="F37" s="472" t="s">
        <v>424</v>
      </c>
      <c r="G37" s="26" t="s">
        <v>171</v>
      </c>
      <c r="H37" s="215">
        <f t="shared" si="65"/>
        <v>1</v>
      </c>
      <c r="I37" s="216">
        <v>1</v>
      </c>
      <c r="J37" s="217">
        <v>0</v>
      </c>
      <c r="K37" s="218">
        <v>4</v>
      </c>
      <c r="L37" s="219"/>
      <c r="M37" s="207"/>
      <c r="N37" s="208">
        <v>4.4999999999999998E-2</v>
      </c>
      <c r="O37" s="208"/>
      <c r="P37" s="208">
        <v>0.5</v>
      </c>
      <c r="Q37" s="208">
        <v>0.5</v>
      </c>
      <c r="R37" s="208"/>
      <c r="S37" s="220">
        <f t="shared" si="68"/>
        <v>1.0449999999999999</v>
      </c>
      <c r="T37" s="56"/>
      <c r="U37" s="26"/>
      <c r="V37" s="26"/>
      <c r="W37" s="420"/>
      <c r="Y37" s="47" t="s">
        <v>23</v>
      </c>
      <c r="Z37" s="249" t="s">
        <v>191</v>
      </c>
      <c r="AA37" s="26" t="s">
        <v>170</v>
      </c>
      <c r="AB37" s="215">
        <f t="shared" si="66"/>
        <v>1</v>
      </c>
      <c r="AC37" s="216">
        <v>1</v>
      </c>
      <c r="AD37" s="217">
        <v>0</v>
      </c>
      <c r="AE37" s="218">
        <v>4</v>
      </c>
      <c r="AF37" s="219"/>
      <c r="AG37" s="207"/>
      <c r="AH37" s="208">
        <v>4.4999999999999998E-2</v>
      </c>
      <c r="AI37" s="208"/>
      <c r="AJ37" s="208">
        <v>0.5</v>
      </c>
      <c r="AK37" s="208">
        <v>0.5</v>
      </c>
      <c r="AL37" s="208"/>
      <c r="AM37" s="220">
        <f t="shared" si="69"/>
        <v>1.0449999999999999</v>
      </c>
      <c r="AN37" s="199"/>
      <c r="AP37" s="47" t="s">
        <v>23</v>
      </c>
      <c r="AQ37" s="189" t="s">
        <v>246</v>
      </c>
      <c r="AR37" s="26" t="s">
        <v>170</v>
      </c>
      <c r="AS37" s="215">
        <f t="shared" si="2"/>
        <v>0</v>
      </c>
      <c r="AT37" s="216">
        <f t="shared" si="3"/>
        <v>0</v>
      </c>
      <c r="AU37" s="217">
        <f t="shared" si="4"/>
        <v>0</v>
      </c>
      <c r="AV37" s="218">
        <f t="shared" si="5"/>
        <v>0</v>
      </c>
      <c r="AW37" s="241"/>
      <c r="AX37" s="207">
        <f t="shared" si="6"/>
        <v>0</v>
      </c>
      <c r="AY37" s="208">
        <f t="shared" si="7"/>
        <v>0</v>
      </c>
      <c r="AZ37" s="208">
        <f t="shared" si="8"/>
        <v>0</v>
      </c>
      <c r="BA37" s="208">
        <f t="shared" si="9"/>
        <v>0</v>
      </c>
      <c r="BB37" s="185">
        <f t="shared" si="10"/>
        <v>0</v>
      </c>
      <c r="BC37" s="185">
        <f t="shared" si="10"/>
        <v>0</v>
      </c>
      <c r="BD37" s="220">
        <f t="shared" si="43"/>
        <v>0</v>
      </c>
      <c r="BE37" s="204"/>
      <c r="BO37" s="398" t="s">
        <v>225</v>
      </c>
      <c r="BP37" s="351">
        <f t="shared" si="67"/>
        <v>2</v>
      </c>
      <c r="BQ37" s="352">
        <v>1</v>
      </c>
      <c r="BR37" s="353">
        <v>1</v>
      </c>
      <c r="BS37" s="354">
        <v>3</v>
      </c>
      <c r="BT37" s="354">
        <v>2</v>
      </c>
      <c r="BU37" s="355">
        <f t="shared" ref="BU37:BU54" si="82">K37-BS37</f>
        <v>1</v>
      </c>
      <c r="BV37" s="480"/>
      <c r="BW37" s="404" t="s">
        <v>232</v>
      </c>
    </row>
    <row r="38" spans="1:76" ht="18.5" customHeight="1" outlineLevel="1" thickTop="1" thickBot="1" x14ac:dyDescent="0.4">
      <c r="A38" s="183"/>
      <c r="C38" s="47" t="s">
        <v>27</v>
      </c>
      <c r="D38" s="435" t="s">
        <v>316</v>
      </c>
      <c r="E38" s="435" t="s">
        <v>369</v>
      </c>
      <c r="F38" s="472" t="s">
        <v>425</v>
      </c>
      <c r="G38" s="26" t="s">
        <v>280</v>
      </c>
      <c r="H38" s="215">
        <f t="shared" si="65"/>
        <v>2</v>
      </c>
      <c r="I38" s="216">
        <v>1</v>
      </c>
      <c r="J38" s="217">
        <v>1</v>
      </c>
      <c r="K38" s="218">
        <v>2</v>
      </c>
      <c r="L38" s="219"/>
      <c r="M38" s="207">
        <v>0.5</v>
      </c>
      <c r="N38" s="208">
        <v>0.56999999999999995</v>
      </c>
      <c r="O38" s="208"/>
      <c r="P38" s="208"/>
      <c r="Q38" s="208">
        <v>0.5</v>
      </c>
      <c r="R38" s="208"/>
      <c r="S38" s="220">
        <f t="shared" si="68"/>
        <v>1.5699999999999998</v>
      </c>
      <c r="T38" s="56"/>
      <c r="U38" s="26"/>
      <c r="V38" s="26"/>
      <c r="W38" s="420"/>
      <c r="Y38" s="47" t="s">
        <v>27</v>
      </c>
      <c r="Z38" s="249" t="s">
        <v>192</v>
      </c>
      <c r="AA38" s="54" t="s">
        <v>58</v>
      </c>
      <c r="AB38" s="215">
        <f t="shared" si="66"/>
        <v>2</v>
      </c>
      <c r="AC38" s="216">
        <v>1</v>
      </c>
      <c r="AD38" s="217">
        <v>1</v>
      </c>
      <c r="AE38" s="218">
        <v>2</v>
      </c>
      <c r="AF38" s="219"/>
      <c r="AG38" s="207">
        <v>0.5</v>
      </c>
      <c r="AH38" s="208">
        <v>0.56999999999999995</v>
      </c>
      <c r="AI38" s="208"/>
      <c r="AJ38" s="208"/>
      <c r="AK38" s="208">
        <v>0.5</v>
      </c>
      <c r="AL38" s="208"/>
      <c r="AM38" s="220">
        <f t="shared" si="69"/>
        <v>1.5699999999999998</v>
      </c>
      <c r="AN38" s="199"/>
      <c r="AP38" s="47" t="s">
        <v>27</v>
      </c>
      <c r="AQ38" s="53" t="s">
        <v>146</v>
      </c>
      <c r="AR38" s="54" t="s">
        <v>58</v>
      </c>
      <c r="AS38" s="215">
        <f t="shared" ref="AS38:AS54" si="83">H38-AB38</f>
        <v>0</v>
      </c>
      <c r="AT38" s="216">
        <f t="shared" ref="AT38:AT54" si="84">I38-AC38</f>
        <v>0</v>
      </c>
      <c r="AU38" s="217">
        <f t="shared" ref="AU38:AU54" si="85">J38-AD38</f>
        <v>0</v>
      </c>
      <c r="AV38" s="218">
        <f t="shared" ref="AV38:AV54" si="86">K38-AE38</f>
        <v>0</v>
      </c>
      <c r="AW38" s="241"/>
      <c r="AX38" s="207">
        <f t="shared" ref="AX38:AX54" si="87">M38-AG38</f>
        <v>0</v>
      </c>
      <c r="AY38" s="208">
        <f t="shared" ref="AY38:AY54" si="88">N38-AH38</f>
        <v>0</v>
      </c>
      <c r="AZ38" s="208">
        <f t="shared" ref="AZ38:AZ54" si="89">O38-AI38</f>
        <v>0</v>
      </c>
      <c r="BA38" s="208">
        <f t="shared" ref="BA38:BA54" si="90">P38-AJ38</f>
        <v>0</v>
      </c>
      <c r="BB38" s="185">
        <f t="shared" ref="BB38:BC54" si="91">Q38-AK38</f>
        <v>0</v>
      </c>
      <c r="BC38" s="185">
        <f t="shared" si="91"/>
        <v>0</v>
      </c>
      <c r="BD38" s="220">
        <f t="shared" si="43"/>
        <v>0</v>
      </c>
      <c r="BE38" s="204"/>
      <c r="BO38" s="344" t="s">
        <v>58</v>
      </c>
      <c r="BP38" s="345">
        <f t="shared" si="67"/>
        <v>4</v>
      </c>
      <c r="BQ38" s="346">
        <v>2</v>
      </c>
      <c r="BR38" s="347">
        <v>2</v>
      </c>
      <c r="BS38" s="348">
        <v>3</v>
      </c>
      <c r="BT38" s="348">
        <v>4</v>
      </c>
      <c r="BU38" s="349">
        <f t="shared" si="82"/>
        <v>-1</v>
      </c>
      <c r="BV38" s="479" t="s">
        <v>234</v>
      </c>
      <c r="BW38" s="406"/>
    </row>
    <row r="39" spans="1:76" ht="18.75" customHeight="1" outlineLevel="1" thickTop="1" thickBot="1" x14ac:dyDescent="0.4">
      <c r="A39" s="183"/>
      <c r="C39" s="47" t="s">
        <v>30</v>
      </c>
      <c r="D39" s="189" t="s">
        <v>317</v>
      </c>
      <c r="E39" s="189" t="s">
        <v>370</v>
      </c>
      <c r="F39" s="472" t="s">
        <v>426</v>
      </c>
      <c r="G39" s="26" t="s">
        <v>60</v>
      </c>
      <c r="H39" s="215">
        <f t="shared" si="65"/>
        <v>2</v>
      </c>
      <c r="I39" s="216">
        <v>1</v>
      </c>
      <c r="J39" s="217">
        <v>1</v>
      </c>
      <c r="K39" s="218">
        <v>4</v>
      </c>
      <c r="L39" s="219"/>
      <c r="M39" s="207">
        <v>0.05</v>
      </c>
      <c r="N39" s="208">
        <v>0.03</v>
      </c>
      <c r="O39" s="208"/>
      <c r="P39" s="208">
        <v>0.55000000000000004</v>
      </c>
      <c r="Q39" s="208">
        <v>0.05</v>
      </c>
      <c r="R39" s="208"/>
      <c r="S39" s="220">
        <f t="shared" si="68"/>
        <v>0.68</v>
      </c>
      <c r="T39" s="56"/>
      <c r="U39" s="436"/>
      <c r="V39" s="26"/>
      <c r="W39" s="420"/>
      <c r="Y39" s="47" t="s">
        <v>30</v>
      </c>
      <c r="Z39" s="249" t="s">
        <v>193</v>
      </c>
      <c r="AA39" s="54" t="s">
        <v>60</v>
      </c>
      <c r="AB39" s="215">
        <f t="shared" si="66"/>
        <v>2</v>
      </c>
      <c r="AC39" s="216">
        <v>1</v>
      </c>
      <c r="AD39" s="217">
        <v>1</v>
      </c>
      <c r="AE39" s="218">
        <v>4</v>
      </c>
      <c r="AF39" s="219"/>
      <c r="AG39" s="207">
        <v>0.05</v>
      </c>
      <c r="AH39" s="208">
        <v>0.03</v>
      </c>
      <c r="AI39" s="208"/>
      <c r="AJ39" s="208">
        <v>0.55000000000000004</v>
      </c>
      <c r="AK39" s="208">
        <v>0.05</v>
      </c>
      <c r="AL39" s="208"/>
      <c r="AM39" s="220">
        <f t="shared" si="69"/>
        <v>0.68</v>
      </c>
      <c r="AN39" s="199"/>
      <c r="AP39" s="47" t="s">
        <v>30</v>
      </c>
      <c r="AQ39" s="53" t="s">
        <v>147</v>
      </c>
      <c r="AR39" s="54" t="s">
        <v>60</v>
      </c>
      <c r="AS39" s="215">
        <f t="shared" si="83"/>
        <v>0</v>
      </c>
      <c r="AT39" s="216">
        <f t="shared" si="84"/>
        <v>0</v>
      </c>
      <c r="AU39" s="217">
        <f t="shared" si="85"/>
        <v>0</v>
      </c>
      <c r="AV39" s="218">
        <f t="shared" si="86"/>
        <v>0</v>
      </c>
      <c r="AW39" s="241"/>
      <c r="AX39" s="207">
        <f t="shared" si="87"/>
        <v>0</v>
      </c>
      <c r="AY39" s="208">
        <f t="shared" si="88"/>
        <v>0</v>
      </c>
      <c r="AZ39" s="208">
        <f t="shared" si="89"/>
        <v>0</v>
      </c>
      <c r="BA39" s="208">
        <f t="shared" si="90"/>
        <v>0</v>
      </c>
      <c r="BB39" s="185">
        <f t="shared" si="91"/>
        <v>0</v>
      </c>
      <c r="BC39" s="185">
        <f t="shared" si="91"/>
        <v>0</v>
      </c>
      <c r="BD39" s="220">
        <f t="shared" si="43"/>
        <v>0</v>
      </c>
      <c r="BE39" s="204"/>
      <c r="BO39" s="350" t="s">
        <v>60</v>
      </c>
      <c r="BP39" s="351">
        <f t="shared" si="67"/>
        <v>3</v>
      </c>
      <c r="BQ39" s="352">
        <v>1</v>
      </c>
      <c r="BR39" s="353">
        <v>2</v>
      </c>
      <c r="BS39" s="354">
        <v>4</v>
      </c>
      <c r="BT39" s="354">
        <v>5</v>
      </c>
      <c r="BU39" s="355">
        <f t="shared" si="82"/>
        <v>0</v>
      </c>
      <c r="BV39" s="480"/>
      <c r="BW39" s="404"/>
    </row>
    <row r="40" spans="1:76" ht="18.75" customHeight="1" outlineLevel="1" thickTop="1" thickBot="1" x14ac:dyDescent="0.4">
      <c r="A40" s="183"/>
      <c r="C40" s="47" t="s">
        <v>30</v>
      </c>
      <c r="D40" s="189" t="s">
        <v>318</v>
      </c>
      <c r="E40" s="189" t="s">
        <v>371</v>
      </c>
      <c r="F40" s="472" t="s">
        <v>427</v>
      </c>
      <c r="G40" s="26" t="s">
        <v>279</v>
      </c>
      <c r="H40" s="215">
        <f t="shared" si="65"/>
        <v>3</v>
      </c>
      <c r="I40" s="216">
        <v>2</v>
      </c>
      <c r="J40" s="217">
        <v>1</v>
      </c>
      <c r="K40" s="218">
        <v>3</v>
      </c>
      <c r="L40" s="219"/>
      <c r="M40" s="207">
        <v>0.4</v>
      </c>
      <c r="N40" s="208">
        <v>0.72</v>
      </c>
      <c r="O40" s="208"/>
      <c r="P40" s="208"/>
      <c r="Q40" s="208">
        <v>0.35</v>
      </c>
      <c r="R40" s="208"/>
      <c r="S40" s="220">
        <f t="shared" si="68"/>
        <v>1.4700000000000002</v>
      </c>
      <c r="T40" s="56"/>
      <c r="U40" s="436"/>
      <c r="V40" s="26"/>
      <c r="W40" s="420"/>
      <c r="Y40" s="47" t="s">
        <v>30</v>
      </c>
      <c r="Z40" s="249" t="s">
        <v>194</v>
      </c>
      <c r="AA40" s="54" t="s">
        <v>61</v>
      </c>
      <c r="AB40" s="215">
        <f t="shared" si="66"/>
        <v>3</v>
      </c>
      <c r="AC40" s="216">
        <v>2</v>
      </c>
      <c r="AD40" s="217">
        <v>1</v>
      </c>
      <c r="AE40" s="218">
        <v>1</v>
      </c>
      <c r="AF40" s="219"/>
      <c r="AG40" s="207">
        <v>0.4</v>
      </c>
      <c r="AH40" s="208">
        <v>0.72</v>
      </c>
      <c r="AI40" s="208"/>
      <c r="AJ40" s="208"/>
      <c r="AK40" s="208">
        <v>0.25</v>
      </c>
      <c r="AL40" s="208"/>
      <c r="AM40" s="220">
        <f t="shared" si="69"/>
        <v>1.37</v>
      </c>
      <c r="AN40" s="199"/>
      <c r="AP40" s="47" t="s">
        <v>30</v>
      </c>
      <c r="AQ40" s="53" t="s">
        <v>148</v>
      </c>
      <c r="AR40" s="54" t="s">
        <v>61</v>
      </c>
      <c r="AS40" s="215">
        <f t="shared" si="83"/>
        <v>0</v>
      </c>
      <c r="AT40" s="216">
        <f t="shared" si="84"/>
        <v>0</v>
      </c>
      <c r="AU40" s="217">
        <f t="shared" si="85"/>
        <v>0</v>
      </c>
      <c r="AV40" s="218">
        <f t="shared" si="86"/>
        <v>2</v>
      </c>
      <c r="AW40" s="241"/>
      <c r="AX40" s="207">
        <f t="shared" si="87"/>
        <v>0</v>
      </c>
      <c r="AY40" s="208">
        <f t="shared" si="88"/>
        <v>0</v>
      </c>
      <c r="AZ40" s="208">
        <f t="shared" si="89"/>
        <v>0</v>
      </c>
      <c r="BA40" s="208">
        <f t="shared" si="90"/>
        <v>0</v>
      </c>
      <c r="BB40" s="185">
        <f t="shared" si="91"/>
        <v>9.9999999999999978E-2</v>
      </c>
      <c r="BC40" s="185">
        <f t="shared" si="91"/>
        <v>0</v>
      </c>
      <c r="BD40" s="220">
        <f t="shared" si="43"/>
        <v>0.10000000000000009</v>
      </c>
      <c r="BE40" s="204"/>
      <c r="BO40" s="356" t="s">
        <v>61</v>
      </c>
      <c r="BP40" s="357">
        <f t="shared" si="67"/>
        <v>6</v>
      </c>
      <c r="BQ40" s="358">
        <v>2</v>
      </c>
      <c r="BR40" s="359">
        <v>4</v>
      </c>
      <c r="BS40" s="360">
        <v>1</v>
      </c>
      <c r="BT40" s="360">
        <v>3</v>
      </c>
      <c r="BU40" s="361">
        <f t="shared" si="82"/>
        <v>2</v>
      </c>
      <c r="BV40" s="481"/>
      <c r="BW40" s="405" t="s">
        <v>231</v>
      </c>
    </row>
    <row r="41" spans="1:76" ht="18.75" customHeight="1" outlineLevel="1" thickTop="1" thickBot="1" x14ac:dyDescent="0.4">
      <c r="A41" s="183"/>
      <c r="C41" s="47" t="s">
        <v>26</v>
      </c>
      <c r="D41" s="189" t="s">
        <v>319</v>
      </c>
      <c r="E41" s="189" t="s">
        <v>372</v>
      </c>
      <c r="F41" s="472" t="s">
        <v>428</v>
      </c>
      <c r="G41" s="26" t="s">
        <v>62</v>
      </c>
      <c r="H41" s="215">
        <f t="shared" si="65"/>
        <v>4</v>
      </c>
      <c r="I41" s="216">
        <v>3</v>
      </c>
      <c r="J41" s="217">
        <v>1</v>
      </c>
      <c r="K41" s="218">
        <v>2</v>
      </c>
      <c r="L41" s="219"/>
      <c r="M41" s="207">
        <v>0.3</v>
      </c>
      <c r="N41" s="208">
        <v>0.56000000000000005</v>
      </c>
      <c r="O41" s="208"/>
      <c r="P41" s="208"/>
      <c r="Q41" s="208">
        <v>0.2</v>
      </c>
      <c r="R41" s="208"/>
      <c r="S41" s="220">
        <f t="shared" si="68"/>
        <v>1.06</v>
      </c>
      <c r="T41" s="56"/>
      <c r="U41" s="26"/>
      <c r="V41" s="26"/>
      <c r="W41" s="420"/>
      <c r="Y41" s="47" t="s">
        <v>26</v>
      </c>
      <c r="Z41" s="249" t="s">
        <v>195</v>
      </c>
      <c r="AA41" s="54" t="s">
        <v>62</v>
      </c>
      <c r="AB41" s="215">
        <f t="shared" si="66"/>
        <v>4</v>
      </c>
      <c r="AC41" s="216">
        <v>3</v>
      </c>
      <c r="AD41" s="217">
        <v>1</v>
      </c>
      <c r="AE41" s="218">
        <v>2</v>
      </c>
      <c r="AF41" s="219"/>
      <c r="AG41" s="207">
        <v>0.3</v>
      </c>
      <c r="AH41" s="208">
        <v>0.81</v>
      </c>
      <c r="AI41" s="208"/>
      <c r="AJ41" s="208"/>
      <c r="AK41" s="208">
        <v>0.2</v>
      </c>
      <c r="AL41" s="208"/>
      <c r="AM41" s="220">
        <f t="shared" si="69"/>
        <v>1.31</v>
      </c>
      <c r="AN41" s="199"/>
      <c r="AP41" s="47" t="s">
        <v>26</v>
      </c>
      <c r="AQ41" s="53" t="s">
        <v>149</v>
      </c>
      <c r="AR41" s="54" t="s">
        <v>62</v>
      </c>
      <c r="AS41" s="215">
        <f t="shared" si="83"/>
        <v>0</v>
      </c>
      <c r="AT41" s="216">
        <f t="shared" si="84"/>
        <v>0</v>
      </c>
      <c r="AU41" s="217">
        <f t="shared" si="85"/>
        <v>0</v>
      </c>
      <c r="AV41" s="218">
        <f t="shared" si="86"/>
        <v>0</v>
      </c>
      <c r="AW41" s="241"/>
      <c r="AX41" s="207">
        <f t="shared" si="87"/>
        <v>0</v>
      </c>
      <c r="AY41" s="208">
        <f t="shared" si="88"/>
        <v>-0.25</v>
      </c>
      <c r="AZ41" s="208">
        <f t="shared" si="89"/>
        <v>0</v>
      </c>
      <c r="BA41" s="208">
        <f t="shared" si="90"/>
        <v>0</v>
      </c>
      <c r="BB41" s="185">
        <f t="shared" si="91"/>
        <v>0</v>
      </c>
      <c r="BC41" s="185">
        <f t="shared" si="91"/>
        <v>0</v>
      </c>
      <c r="BD41" s="220">
        <f t="shared" si="43"/>
        <v>-0.25</v>
      </c>
      <c r="BE41" s="204"/>
      <c r="BO41" s="344" t="s">
        <v>62</v>
      </c>
      <c r="BP41" s="345">
        <f t="shared" si="67"/>
        <v>6</v>
      </c>
      <c r="BQ41" s="346">
        <v>4</v>
      </c>
      <c r="BR41" s="347">
        <v>2</v>
      </c>
      <c r="BS41" s="348">
        <v>2</v>
      </c>
      <c r="BT41" s="348">
        <v>4</v>
      </c>
      <c r="BU41" s="349">
        <f t="shared" si="82"/>
        <v>0</v>
      </c>
      <c r="BV41" s="479" t="s">
        <v>235</v>
      </c>
      <c r="BW41" s="409" t="s">
        <v>239</v>
      </c>
    </row>
    <row r="42" spans="1:76" ht="18.75" customHeight="1" outlineLevel="1" thickTop="1" thickBot="1" x14ac:dyDescent="0.4">
      <c r="A42" s="183"/>
      <c r="C42" s="47" t="s">
        <v>26</v>
      </c>
      <c r="D42" s="189" t="s">
        <v>320</v>
      </c>
      <c r="E42" s="189" t="s">
        <v>373</v>
      </c>
      <c r="F42" s="472" t="s">
        <v>429</v>
      </c>
      <c r="G42" s="26" t="s">
        <v>63</v>
      </c>
      <c r="H42" s="215">
        <f t="shared" si="65"/>
        <v>3</v>
      </c>
      <c r="I42" s="216">
        <v>3</v>
      </c>
      <c r="J42" s="217">
        <v>0</v>
      </c>
      <c r="K42" s="218">
        <v>2</v>
      </c>
      <c r="L42" s="219"/>
      <c r="M42" s="207">
        <v>0.4</v>
      </c>
      <c r="N42" s="208">
        <v>0.41</v>
      </c>
      <c r="O42" s="208"/>
      <c r="P42" s="208"/>
      <c r="Q42" s="208">
        <v>0.25</v>
      </c>
      <c r="R42" s="208"/>
      <c r="S42" s="220">
        <f t="shared" si="68"/>
        <v>1.06</v>
      </c>
      <c r="T42" s="56"/>
      <c r="U42" s="26"/>
      <c r="V42" s="26"/>
      <c r="W42" s="423"/>
      <c r="Y42" s="47" t="s">
        <v>26</v>
      </c>
      <c r="Z42" s="249" t="s">
        <v>196</v>
      </c>
      <c r="AA42" s="54" t="s">
        <v>63</v>
      </c>
      <c r="AB42" s="215">
        <f t="shared" si="66"/>
        <v>3</v>
      </c>
      <c r="AC42" s="216">
        <v>3</v>
      </c>
      <c r="AD42" s="217">
        <v>0</v>
      </c>
      <c r="AE42" s="218">
        <v>2</v>
      </c>
      <c r="AF42" s="219"/>
      <c r="AG42" s="207">
        <v>0.4</v>
      </c>
      <c r="AH42" s="208">
        <v>0.48</v>
      </c>
      <c r="AI42" s="208"/>
      <c r="AJ42" s="208"/>
      <c r="AK42" s="208">
        <v>0.25</v>
      </c>
      <c r="AL42" s="208"/>
      <c r="AM42" s="220">
        <f t="shared" si="69"/>
        <v>1.1299999999999999</v>
      </c>
      <c r="AN42" s="199"/>
      <c r="AP42" s="47" t="s">
        <v>26</v>
      </c>
      <c r="AQ42" s="53" t="s">
        <v>150</v>
      </c>
      <c r="AR42" s="54" t="s">
        <v>63</v>
      </c>
      <c r="AS42" s="215">
        <f t="shared" si="83"/>
        <v>0</v>
      </c>
      <c r="AT42" s="216">
        <f t="shared" si="84"/>
        <v>0</v>
      </c>
      <c r="AU42" s="217">
        <f t="shared" si="85"/>
        <v>0</v>
      </c>
      <c r="AV42" s="218">
        <f t="shared" si="86"/>
        <v>0</v>
      </c>
      <c r="AW42" s="241"/>
      <c r="AX42" s="207">
        <f t="shared" si="87"/>
        <v>0</v>
      </c>
      <c r="AY42" s="208">
        <f t="shared" si="88"/>
        <v>-7.0000000000000007E-2</v>
      </c>
      <c r="AZ42" s="208">
        <f t="shared" si="89"/>
        <v>0</v>
      </c>
      <c r="BA42" s="208">
        <f t="shared" si="90"/>
        <v>0</v>
      </c>
      <c r="BB42" s="185">
        <f t="shared" si="91"/>
        <v>0</v>
      </c>
      <c r="BC42" s="185">
        <f t="shared" si="91"/>
        <v>0</v>
      </c>
      <c r="BD42" s="220">
        <f t="shared" si="43"/>
        <v>-6.999999999999984E-2</v>
      </c>
      <c r="BE42" s="204"/>
      <c r="BO42" s="356" t="s">
        <v>63</v>
      </c>
      <c r="BP42" s="357">
        <f t="shared" si="67"/>
        <v>4</v>
      </c>
      <c r="BQ42" s="358">
        <v>3</v>
      </c>
      <c r="BR42" s="359">
        <v>1</v>
      </c>
      <c r="BS42" s="360">
        <v>3</v>
      </c>
      <c r="BT42" s="360">
        <v>2</v>
      </c>
      <c r="BU42" s="361">
        <f t="shared" si="82"/>
        <v>-1</v>
      </c>
      <c r="BV42" s="481"/>
      <c r="BW42" s="399"/>
    </row>
    <row r="43" spans="1:76" ht="18.75" customHeight="1" outlineLevel="1" thickTop="1" thickBot="1" x14ac:dyDescent="0.4">
      <c r="A43" s="183"/>
      <c r="C43" s="47" t="s">
        <v>33</v>
      </c>
      <c r="D43" s="189" t="s">
        <v>321</v>
      </c>
      <c r="E43" s="189" t="s">
        <v>374</v>
      </c>
      <c r="F43" s="472" t="s">
        <v>430</v>
      </c>
      <c r="G43" s="26" t="s">
        <v>64</v>
      </c>
      <c r="H43" s="215">
        <f t="shared" si="65"/>
        <v>6</v>
      </c>
      <c r="I43" s="216">
        <v>3</v>
      </c>
      <c r="J43" s="217">
        <v>3</v>
      </c>
      <c r="K43" s="218">
        <v>4</v>
      </c>
      <c r="L43" s="219"/>
      <c r="M43" s="207">
        <v>0.7</v>
      </c>
      <c r="N43" s="208">
        <v>0.6</v>
      </c>
      <c r="O43" s="208">
        <v>0.45</v>
      </c>
      <c r="P43" s="208">
        <v>1.4</v>
      </c>
      <c r="Q43" s="208">
        <v>0.45</v>
      </c>
      <c r="R43" s="208">
        <v>0.45</v>
      </c>
      <c r="S43" s="220">
        <f t="shared" si="68"/>
        <v>4.05</v>
      </c>
      <c r="T43" s="56"/>
      <c r="U43" s="26"/>
      <c r="V43" s="26"/>
      <c r="W43" s="420"/>
      <c r="Y43" s="47" t="s">
        <v>33</v>
      </c>
      <c r="Z43" s="249" t="s">
        <v>197</v>
      </c>
      <c r="AA43" s="54" t="s">
        <v>64</v>
      </c>
      <c r="AB43" s="215">
        <f t="shared" si="66"/>
        <v>6</v>
      </c>
      <c r="AC43" s="216">
        <v>3</v>
      </c>
      <c r="AD43" s="217">
        <v>3</v>
      </c>
      <c r="AE43" s="218">
        <v>4</v>
      </c>
      <c r="AF43" s="219"/>
      <c r="AG43" s="207">
        <v>0.7</v>
      </c>
      <c r="AH43" s="208">
        <v>0.6</v>
      </c>
      <c r="AI43" s="208">
        <v>0.45</v>
      </c>
      <c r="AJ43" s="208">
        <v>1.4</v>
      </c>
      <c r="AK43" s="208">
        <v>0.45</v>
      </c>
      <c r="AL43" s="208">
        <v>0.45</v>
      </c>
      <c r="AM43" s="220">
        <f t="shared" si="69"/>
        <v>4.05</v>
      </c>
      <c r="AN43" s="199"/>
      <c r="AP43" s="47" t="s">
        <v>33</v>
      </c>
      <c r="AQ43" s="53" t="s">
        <v>151</v>
      </c>
      <c r="AR43" s="54" t="s">
        <v>64</v>
      </c>
      <c r="AS43" s="215">
        <f t="shared" si="83"/>
        <v>0</v>
      </c>
      <c r="AT43" s="216">
        <f t="shared" si="84"/>
        <v>0</v>
      </c>
      <c r="AU43" s="217">
        <f t="shared" si="85"/>
        <v>0</v>
      </c>
      <c r="AV43" s="218">
        <f t="shared" si="86"/>
        <v>0</v>
      </c>
      <c r="AW43" s="241"/>
      <c r="AX43" s="207">
        <f t="shared" si="87"/>
        <v>0</v>
      </c>
      <c r="AY43" s="208">
        <f t="shared" si="88"/>
        <v>0</v>
      </c>
      <c r="AZ43" s="208">
        <f t="shared" si="89"/>
        <v>0</v>
      </c>
      <c r="BA43" s="208">
        <f t="shared" si="90"/>
        <v>0</v>
      </c>
      <c r="BB43" s="185">
        <f t="shared" si="91"/>
        <v>0</v>
      </c>
      <c r="BC43" s="185">
        <f t="shared" si="91"/>
        <v>0</v>
      </c>
      <c r="BD43" s="220">
        <f t="shared" si="43"/>
        <v>0</v>
      </c>
      <c r="BE43" s="204"/>
      <c r="BO43" s="379" t="s">
        <v>64</v>
      </c>
      <c r="BP43" s="380">
        <f t="shared" si="67"/>
        <v>2</v>
      </c>
      <c r="BQ43" s="381">
        <v>1</v>
      </c>
      <c r="BR43" s="382">
        <v>1</v>
      </c>
      <c r="BS43" s="383">
        <v>0</v>
      </c>
      <c r="BT43" s="383">
        <v>1</v>
      </c>
      <c r="BU43" s="384">
        <f t="shared" si="82"/>
        <v>4</v>
      </c>
      <c r="BV43" s="482">
        <f>SUM(BU43:BU47)</f>
        <v>1</v>
      </c>
      <c r="BW43" s="410" t="s">
        <v>229</v>
      </c>
      <c r="BX43" s="13"/>
    </row>
    <row r="44" spans="1:76" ht="18.75" customHeight="1" outlineLevel="1" thickTop="1" thickBot="1" x14ac:dyDescent="0.4">
      <c r="A44" s="183"/>
      <c r="C44" s="47" t="s">
        <v>31</v>
      </c>
      <c r="D44" s="189" t="s">
        <v>322</v>
      </c>
      <c r="E44" s="189" t="s">
        <v>375</v>
      </c>
      <c r="F44" s="472" t="s">
        <v>431</v>
      </c>
      <c r="G44" s="26" t="s">
        <v>66</v>
      </c>
      <c r="H44" s="215">
        <f t="shared" si="65"/>
        <v>1</v>
      </c>
      <c r="I44" s="216">
        <v>1</v>
      </c>
      <c r="J44" s="217">
        <v>0</v>
      </c>
      <c r="K44" s="218">
        <v>0</v>
      </c>
      <c r="L44" s="219"/>
      <c r="M44" s="207">
        <v>0.2</v>
      </c>
      <c r="N44" s="208"/>
      <c r="O44" s="208"/>
      <c r="P44" s="208"/>
      <c r="Q44" s="208"/>
      <c r="R44" s="208"/>
      <c r="S44" s="220">
        <f t="shared" si="68"/>
        <v>0.2</v>
      </c>
      <c r="T44" s="56"/>
      <c r="U44" s="26"/>
      <c r="V44" s="26"/>
      <c r="W44" s="420"/>
      <c r="Y44" s="47" t="s">
        <v>31</v>
      </c>
      <c r="Z44" s="249" t="s">
        <v>198</v>
      </c>
      <c r="AA44" s="54" t="s">
        <v>66</v>
      </c>
      <c r="AB44" s="215">
        <f t="shared" si="66"/>
        <v>1</v>
      </c>
      <c r="AC44" s="216">
        <v>1</v>
      </c>
      <c r="AD44" s="217">
        <v>0</v>
      </c>
      <c r="AE44" s="218">
        <v>0</v>
      </c>
      <c r="AF44" s="219"/>
      <c r="AG44" s="207">
        <v>0.2</v>
      </c>
      <c r="AH44" s="208"/>
      <c r="AI44" s="208"/>
      <c r="AJ44" s="208"/>
      <c r="AK44" s="208"/>
      <c r="AL44" s="208"/>
      <c r="AM44" s="220">
        <f t="shared" si="69"/>
        <v>0.2</v>
      </c>
      <c r="AN44" s="199"/>
      <c r="AP44" s="47" t="s">
        <v>31</v>
      </c>
      <c r="AQ44" s="53" t="s">
        <v>152</v>
      </c>
      <c r="AR44" s="54" t="s">
        <v>66</v>
      </c>
      <c r="AS44" s="215">
        <f t="shared" si="83"/>
        <v>0</v>
      </c>
      <c r="AT44" s="216">
        <f t="shared" si="84"/>
        <v>0</v>
      </c>
      <c r="AU44" s="217">
        <f t="shared" si="85"/>
        <v>0</v>
      </c>
      <c r="AV44" s="218">
        <f t="shared" si="86"/>
        <v>0</v>
      </c>
      <c r="AW44" s="241"/>
      <c r="AX44" s="207">
        <f t="shared" si="87"/>
        <v>0</v>
      </c>
      <c r="AY44" s="208">
        <f t="shared" si="88"/>
        <v>0</v>
      </c>
      <c r="AZ44" s="208">
        <f t="shared" si="89"/>
        <v>0</v>
      </c>
      <c r="BA44" s="208">
        <f t="shared" si="90"/>
        <v>0</v>
      </c>
      <c r="BB44" s="185">
        <f t="shared" si="91"/>
        <v>0</v>
      </c>
      <c r="BC44" s="185">
        <f t="shared" si="91"/>
        <v>0</v>
      </c>
      <c r="BD44" s="220">
        <f t="shared" si="43"/>
        <v>0</v>
      </c>
      <c r="BE44" s="204"/>
      <c r="BO44" s="385" t="s">
        <v>66</v>
      </c>
      <c r="BP44" s="386">
        <f>BQ44+BR44</f>
        <v>1</v>
      </c>
      <c r="BQ44" s="387">
        <v>1</v>
      </c>
      <c r="BR44" s="388">
        <v>0</v>
      </c>
      <c r="BS44" s="389">
        <v>0</v>
      </c>
      <c r="BT44" s="389">
        <v>0</v>
      </c>
      <c r="BU44" s="390">
        <f t="shared" si="82"/>
        <v>0</v>
      </c>
      <c r="BV44" s="483"/>
      <c r="BW44" s="411"/>
    </row>
    <row r="45" spans="1:76" ht="18.75" customHeight="1" outlineLevel="1" thickTop="1" thickBot="1" x14ac:dyDescent="0.4">
      <c r="A45" s="183"/>
      <c r="C45" s="47" t="s">
        <v>115</v>
      </c>
      <c r="D45" s="189" t="s">
        <v>323</v>
      </c>
      <c r="E45" s="189" t="s">
        <v>376</v>
      </c>
      <c r="F45" s="472" t="s">
        <v>432</v>
      </c>
      <c r="G45" s="26" t="s">
        <v>67</v>
      </c>
      <c r="H45" s="215">
        <f t="shared" si="65"/>
        <v>2</v>
      </c>
      <c r="I45" s="216">
        <v>1</v>
      </c>
      <c r="J45" s="217">
        <v>1</v>
      </c>
      <c r="K45" s="218">
        <v>2</v>
      </c>
      <c r="L45" s="219"/>
      <c r="M45" s="207">
        <v>0.2</v>
      </c>
      <c r="N45" s="208">
        <v>0.15</v>
      </c>
      <c r="O45" s="208"/>
      <c r="P45" s="208"/>
      <c r="Q45" s="208">
        <v>0.15</v>
      </c>
      <c r="R45" s="208">
        <v>0.15</v>
      </c>
      <c r="S45" s="220">
        <f t="shared" si="68"/>
        <v>0.65</v>
      </c>
      <c r="T45" s="56"/>
      <c r="U45" s="26"/>
      <c r="V45" s="26"/>
      <c r="W45" s="420"/>
      <c r="Y45" s="47" t="s">
        <v>115</v>
      </c>
      <c r="Z45" s="249" t="s">
        <v>199</v>
      </c>
      <c r="AA45" s="54" t="s">
        <v>67</v>
      </c>
      <c r="AB45" s="215">
        <f t="shared" si="66"/>
        <v>2</v>
      </c>
      <c r="AC45" s="216">
        <v>1</v>
      </c>
      <c r="AD45" s="217">
        <v>1</v>
      </c>
      <c r="AE45" s="218">
        <v>2</v>
      </c>
      <c r="AF45" s="219"/>
      <c r="AG45" s="207">
        <v>0.05</v>
      </c>
      <c r="AH45" s="208">
        <v>0.2</v>
      </c>
      <c r="AI45" s="208">
        <v>0.05</v>
      </c>
      <c r="AJ45" s="208"/>
      <c r="AK45" s="208">
        <v>0.05</v>
      </c>
      <c r="AL45" s="208">
        <v>0.1</v>
      </c>
      <c r="AM45" s="220">
        <f t="shared" si="69"/>
        <v>0.44999999999999996</v>
      </c>
      <c r="AN45" s="199"/>
      <c r="AP45" s="47" t="s">
        <v>115</v>
      </c>
      <c r="AQ45" s="53" t="s">
        <v>153</v>
      </c>
      <c r="AR45" s="54" t="s">
        <v>67</v>
      </c>
      <c r="AS45" s="215">
        <f t="shared" si="83"/>
        <v>0</v>
      </c>
      <c r="AT45" s="216">
        <f t="shared" si="84"/>
        <v>0</v>
      </c>
      <c r="AU45" s="217">
        <f t="shared" si="85"/>
        <v>0</v>
      </c>
      <c r="AV45" s="218">
        <f t="shared" si="86"/>
        <v>0</v>
      </c>
      <c r="AW45" s="241"/>
      <c r="AX45" s="207">
        <f t="shared" si="87"/>
        <v>0.15000000000000002</v>
      </c>
      <c r="AY45" s="208">
        <f t="shared" si="88"/>
        <v>-5.0000000000000017E-2</v>
      </c>
      <c r="AZ45" s="208">
        <f t="shared" si="89"/>
        <v>-0.05</v>
      </c>
      <c r="BA45" s="208">
        <f t="shared" si="90"/>
        <v>0</v>
      </c>
      <c r="BB45" s="185">
        <f t="shared" si="91"/>
        <v>9.9999999999999992E-2</v>
      </c>
      <c r="BC45" s="185">
        <f t="shared" si="91"/>
        <v>4.9999999999999989E-2</v>
      </c>
      <c r="BD45" s="220">
        <f t="shared" si="43"/>
        <v>0.20000000000000007</v>
      </c>
      <c r="BE45" s="204"/>
      <c r="BO45" s="385" t="s">
        <v>67</v>
      </c>
      <c r="BP45" s="386">
        <f>BQ45+BR45</f>
        <v>2</v>
      </c>
      <c r="BQ45" s="387">
        <v>1</v>
      </c>
      <c r="BR45" s="388">
        <v>1</v>
      </c>
      <c r="BS45" s="389">
        <v>3</v>
      </c>
      <c r="BT45" s="389">
        <v>3</v>
      </c>
      <c r="BU45" s="390">
        <f t="shared" si="82"/>
        <v>-1</v>
      </c>
      <c r="BV45" s="483"/>
      <c r="BW45" s="411"/>
    </row>
    <row r="46" spans="1:76" ht="18.75" customHeight="1" outlineLevel="1" thickTop="1" thickBot="1" x14ac:dyDescent="0.4">
      <c r="A46" s="183"/>
      <c r="C46" s="47"/>
      <c r="D46" s="249" t="s">
        <v>324</v>
      </c>
      <c r="E46" s="253" t="s">
        <v>377</v>
      </c>
      <c r="F46" s="472" t="s">
        <v>433</v>
      </c>
      <c r="G46" s="26" t="s">
        <v>168</v>
      </c>
      <c r="H46" s="215">
        <f>I46+J46</f>
        <v>2</v>
      </c>
      <c r="I46" s="216">
        <v>1</v>
      </c>
      <c r="J46" s="217">
        <v>1</v>
      </c>
      <c r="K46" s="218">
        <v>1</v>
      </c>
      <c r="L46" s="219"/>
      <c r="M46" s="207"/>
      <c r="N46" s="208"/>
      <c r="O46" s="208"/>
      <c r="P46" s="208"/>
      <c r="Q46" s="208">
        <v>1.9</v>
      </c>
      <c r="R46" s="208"/>
      <c r="S46" s="220">
        <f t="shared" si="68"/>
        <v>1.9</v>
      </c>
      <c r="T46" s="56"/>
      <c r="U46" s="26"/>
      <c r="V46" s="26"/>
      <c r="W46" s="423"/>
      <c r="Y46" s="47"/>
      <c r="Z46" s="249" t="s">
        <v>200</v>
      </c>
      <c r="AA46" s="26" t="s">
        <v>168</v>
      </c>
      <c r="AB46" s="215">
        <f>AC46+AD46</f>
        <v>2</v>
      </c>
      <c r="AC46" s="216">
        <v>1</v>
      </c>
      <c r="AD46" s="217">
        <v>1</v>
      </c>
      <c r="AE46" s="218">
        <v>1</v>
      </c>
      <c r="AF46" s="219"/>
      <c r="AG46" s="207"/>
      <c r="AH46" s="208"/>
      <c r="AI46" s="208"/>
      <c r="AJ46" s="208"/>
      <c r="AK46" s="208">
        <v>1.9</v>
      </c>
      <c r="AL46" s="208"/>
      <c r="AM46" s="220">
        <f t="shared" si="69"/>
        <v>1.9</v>
      </c>
      <c r="AN46" s="199"/>
      <c r="AP46" s="47"/>
      <c r="AQ46" s="189" t="s">
        <v>167</v>
      </c>
      <c r="AR46" s="26" t="s">
        <v>168</v>
      </c>
      <c r="AS46" s="215">
        <f t="shared" si="83"/>
        <v>0</v>
      </c>
      <c r="AT46" s="216">
        <f t="shared" si="84"/>
        <v>0</v>
      </c>
      <c r="AU46" s="217">
        <f t="shared" si="85"/>
        <v>0</v>
      </c>
      <c r="AV46" s="218">
        <f t="shared" si="86"/>
        <v>0</v>
      </c>
      <c r="AW46" s="241"/>
      <c r="AX46" s="207">
        <f t="shared" si="87"/>
        <v>0</v>
      </c>
      <c r="AY46" s="208">
        <f t="shared" si="88"/>
        <v>0</v>
      </c>
      <c r="AZ46" s="208">
        <f t="shared" si="89"/>
        <v>0</v>
      </c>
      <c r="BA46" s="208">
        <f t="shared" si="90"/>
        <v>0</v>
      </c>
      <c r="BB46" s="185">
        <f t="shared" si="91"/>
        <v>0</v>
      </c>
      <c r="BC46" s="185">
        <f t="shared" si="91"/>
        <v>0</v>
      </c>
      <c r="BD46" s="220">
        <f t="shared" si="43"/>
        <v>0</v>
      </c>
      <c r="BE46" s="204"/>
      <c r="BO46" s="385" t="s">
        <v>168</v>
      </c>
      <c r="BP46" s="386">
        <v>0</v>
      </c>
      <c r="BQ46" s="387">
        <v>0</v>
      </c>
      <c r="BR46" s="388">
        <v>0</v>
      </c>
      <c r="BS46" s="389">
        <v>0</v>
      </c>
      <c r="BT46" s="389">
        <v>1</v>
      </c>
      <c r="BU46" s="390">
        <f t="shared" si="82"/>
        <v>1</v>
      </c>
      <c r="BV46" s="483"/>
      <c r="BW46" s="411" t="s">
        <v>229</v>
      </c>
    </row>
    <row r="47" spans="1:76" ht="18.75" customHeight="1" outlineLevel="1" thickTop="1" thickBot="1" x14ac:dyDescent="0.4">
      <c r="A47" s="183"/>
      <c r="C47" s="47" t="s">
        <v>29</v>
      </c>
      <c r="D47" s="189" t="s">
        <v>325</v>
      </c>
      <c r="E47" s="189" t="s">
        <v>378</v>
      </c>
      <c r="F47" s="472" t="s">
        <v>434</v>
      </c>
      <c r="G47" s="26" t="s">
        <v>68</v>
      </c>
      <c r="H47" s="215">
        <f t="shared" si="65"/>
        <v>5</v>
      </c>
      <c r="I47" s="216">
        <v>3</v>
      </c>
      <c r="J47" s="217">
        <v>2</v>
      </c>
      <c r="K47" s="218">
        <v>0</v>
      </c>
      <c r="L47" s="219"/>
      <c r="M47" s="207">
        <v>0.1</v>
      </c>
      <c r="N47" s="208">
        <v>0.2</v>
      </c>
      <c r="O47" s="208">
        <v>0.8</v>
      </c>
      <c r="P47" s="208">
        <v>0</v>
      </c>
      <c r="Q47" s="208">
        <v>0.7</v>
      </c>
      <c r="R47" s="208">
        <v>0.25</v>
      </c>
      <c r="S47" s="220">
        <f t="shared" si="68"/>
        <v>2.0499999999999998</v>
      </c>
      <c r="T47" s="56"/>
      <c r="U47" s="26"/>
      <c r="V47" s="26"/>
      <c r="W47" s="420"/>
      <c r="Y47" s="47" t="s">
        <v>29</v>
      </c>
      <c r="Z47" s="249" t="s">
        <v>201</v>
      </c>
      <c r="AA47" s="54" t="s">
        <v>68</v>
      </c>
      <c r="AB47" s="215">
        <f t="shared" ref="AB47" si="92">AC47+AD47</f>
        <v>7</v>
      </c>
      <c r="AC47" s="216">
        <v>3</v>
      </c>
      <c r="AD47" s="217">
        <v>4</v>
      </c>
      <c r="AE47" s="218">
        <v>0</v>
      </c>
      <c r="AF47" s="219"/>
      <c r="AG47" s="207">
        <v>0.1</v>
      </c>
      <c r="AH47" s="208">
        <v>0.2</v>
      </c>
      <c r="AI47" s="208">
        <v>0.8</v>
      </c>
      <c r="AJ47" s="208">
        <v>0.05</v>
      </c>
      <c r="AK47" s="208">
        <v>0.7</v>
      </c>
      <c r="AL47" s="208">
        <v>0.4</v>
      </c>
      <c r="AM47" s="220">
        <f t="shared" si="69"/>
        <v>2.25</v>
      </c>
      <c r="AN47" s="199"/>
      <c r="AP47" s="47" t="s">
        <v>29</v>
      </c>
      <c r="AQ47" s="53" t="s">
        <v>154</v>
      </c>
      <c r="AR47" s="54" t="s">
        <v>68</v>
      </c>
      <c r="AS47" s="215">
        <f t="shared" si="83"/>
        <v>-2</v>
      </c>
      <c r="AT47" s="216">
        <f t="shared" si="84"/>
        <v>0</v>
      </c>
      <c r="AU47" s="217">
        <f t="shared" si="85"/>
        <v>-2</v>
      </c>
      <c r="AV47" s="218">
        <f t="shared" si="86"/>
        <v>0</v>
      </c>
      <c r="AW47" s="241"/>
      <c r="AX47" s="207">
        <f t="shared" si="87"/>
        <v>0</v>
      </c>
      <c r="AY47" s="208">
        <f t="shared" si="88"/>
        <v>0</v>
      </c>
      <c r="AZ47" s="208">
        <f t="shared" si="89"/>
        <v>0</v>
      </c>
      <c r="BA47" s="208">
        <f t="shared" si="90"/>
        <v>-0.05</v>
      </c>
      <c r="BB47" s="185">
        <f t="shared" si="91"/>
        <v>0</v>
      </c>
      <c r="BC47" s="185">
        <f t="shared" si="91"/>
        <v>-0.15000000000000002</v>
      </c>
      <c r="BD47" s="220">
        <f t="shared" si="43"/>
        <v>-0.20000000000000018</v>
      </c>
      <c r="BE47" s="204"/>
      <c r="BO47" s="391" t="s">
        <v>68</v>
      </c>
      <c r="BP47" s="392">
        <f>BQ47+BR47</f>
        <v>3</v>
      </c>
      <c r="BQ47" s="393">
        <v>1</v>
      </c>
      <c r="BR47" s="394">
        <v>2</v>
      </c>
      <c r="BS47" s="395">
        <v>3</v>
      </c>
      <c r="BT47" s="395">
        <v>1</v>
      </c>
      <c r="BU47" s="396">
        <f t="shared" si="82"/>
        <v>-3</v>
      </c>
      <c r="BV47" s="484"/>
      <c r="BW47" s="412"/>
    </row>
    <row r="48" spans="1:76" ht="18.5" customHeight="1" outlineLevel="1" thickTop="1" thickBot="1" x14ac:dyDescent="0.4">
      <c r="A48" s="183"/>
      <c r="C48" s="250" t="s">
        <v>25</v>
      </c>
      <c r="D48" s="249" t="s">
        <v>326</v>
      </c>
      <c r="E48" s="253" t="s">
        <v>379</v>
      </c>
      <c r="F48" s="472" t="s">
        <v>435</v>
      </c>
      <c r="G48" s="26" t="s">
        <v>166</v>
      </c>
      <c r="H48" s="215">
        <f>I48+J48</f>
        <v>2</v>
      </c>
      <c r="I48" s="216">
        <v>1</v>
      </c>
      <c r="J48" s="217">
        <v>1</v>
      </c>
      <c r="K48" s="218">
        <v>2</v>
      </c>
      <c r="L48" s="219"/>
      <c r="M48" s="207">
        <v>0.35</v>
      </c>
      <c r="N48" s="208">
        <v>0.1</v>
      </c>
      <c r="O48" s="208"/>
      <c r="P48" s="208">
        <v>0.4</v>
      </c>
      <c r="Q48" s="208">
        <v>1.75</v>
      </c>
      <c r="R48" s="208"/>
      <c r="S48" s="220">
        <f t="shared" si="68"/>
        <v>2.6</v>
      </c>
      <c r="T48" s="56"/>
      <c r="U48" s="26"/>
      <c r="V48" s="26"/>
      <c r="W48" s="420"/>
      <c r="Y48" s="47" t="s">
        <v>25</v>
      </c>
      <c r="Z48" s="249" t="s">
        <v>202</v>
      </c>
      <c r="AA48" s="26" t="s">
        <v>166</v>
      </c>
      <c r="AB48" s="215">
        <f>AC48+AD48</f>
        <v>2</v>
      </c>
      <c r="AC48" s="216">
        <v>1</v>
      </c>
      <c r="AD48" s="217">
        <v>1</v>
      </c>
      <c r="AE48" s="218">
        <v>2</v>
      </c>
      <c r="AF48" s="219"/>
      <c r="AG48" s="207">
        <v>0.3</v>
      </c>
      <c r="AH48" s="208">
        <v>0.1</v>
      </c>
      <c r="AI48" s="208"/>
      <c r="AJ48" s="208">
        <v>0.1</v>
      </c>
      <c r="AK48" s="208">
        <v>1.4</v>
      </c>
      <c r="AL48" s="208"/>
      <c r="AM48" s="220">
        <f t="shared" si="69"/>
        <v>1.9</v>
      </c>
      <c r="AN48" s="199"/>
      <c r="AP48" s="47" t="s">
        <v>25</v>
      </c>
      <c r="AQ48" s="189" t="s">
        <v>165</v>
      </c>
      <c r="AR48" s="26" t="s">
        <v>166</v>
      </c>
      <c r="AS48" s="215">
        <f t="shared" si="83"/>
        <v>0</v>
      </c>
      <c r="AT48" s="216">
        <f t="shared" si="84"/>
        <v>0</v>
      </c>
      <c r="AU48" s="217">
        <f t="shared" si="85"/>
        <v>0</v>
      </c>
      <c r="AV48" s="218">
        <f t="shared" si="86"/>
        <v>0</v>
      </c>
      <c r="AW48" s="241"/>
      <c r="AX48" s="207">
        <f t="shared" si="87"/>
        <v>4.9999999999999989E-2</v>
      </c>
      <c r="AY48" s="208">
        <f t="shared" si="88"/>
        <v>0</v>
      </c>
      <c r="AZ48" s="208">
        <f t="shared" si="89"/>
        <v>0</v>
      </c>
      <c r="BA48" s="208">
        <f t="shared" si="90"/>
        <v>0.30000000000000004</v>
      </c>
      <c r="BB48" s="185">
        <f t="shared" si="91"/>
        <v>0.35000000000000009</v>
      </c>
      <c r="BC48" s="185">
        <f t="shared" si="91"/>
        <v>0</v>
      </c>
      <c r="BD48" s="220">
        <f t="shared" si="43"/>
        <v>0.70000000000000018</v>
      </c>
      <c r="BE48" s="204"/>
      <c r="BO48" s="356" t="s">
        <v>166</v>
      </c>
      <c r="BP48" s="357">
        <v>0</v>
      </c>
      <c r="BQ48" s="358">
        <v>0</v>
      </c>
      <c r="BR48" s="359">
        <v>0</v>
      </c>
      <c r="BS48" s="360">
        <v>0</v>
      </c>
      <c r="BT48" s="360">
        <v>2</v>
      </c>
      <c r="BU48" s="361">
        <f t="shared" si="82"/>
        <v>2</v>
      </c>
      <c r="BV48" s="419"/>
      <c r="BW48" s="405" t="s">
        <v>229</v>
      </c>
    </row>
    <row r="49" spans="1:75" ht="16.5" outlineLevel="1" thickTop="1" thickBot="1" x14ac:dyDescent="0.4">
      <c r="A49" s="183"/>
      <c r="C49" s="421"/>
      <c r="D49" s="444" t="s">
        <v>327</v>
      </c>
      <c r="E49" s="444" t="s">
        <v>380</v>
      </c>
      <c r="F49" s="472" t="s">
        <v>436</v>
      </c>
      <c r="G49" s="436" t="s">
        <v>254</v>
      </c>
      <c r="H49" s="215">
        <f>I49+J49</f>
        <v>3</v>
      </c>
      <c r="I49" s="216">
        <v>2</v>
      </c>
      <c r="J49" s="217">
        <v>1</v>
      </c>
      <c r="K49" s="218">
        <v>2</v>
      </c>
      <c r="L49" s="219"/>
      <c r="M49" s="207">
        <v>0.2</v>
      </c>
      <c r="N49" s="208"/>
      <c r="O49" s="208"/>
      <c r="P49" s="208"/>
      <c r="Q49" s="208">
        <v>0.85</v>
      </c>
      <c r="R49" s="208"/>
      <c r="S49" s="220">
        <f t="shared" si="68"/>
        <v>1.05</v>
      </c>
      <c r="T49" s="56"/>
      <c r="U49" s="26"/>
      <c r="V49" s="26"/>
      <c r="W49" s="420"/>
      <c r="Y49" s="47"/>
      <c r="Z49" s="437" t="s">
        <v>255</v>
      </c>
      <c r="AA49" s="54" t="s">
        <v>254</v>
      </c>
      <c r="AB49" s="215">
        <f>AC49+AD49</f>
        <v>3</v>
      </c>
      <c r="AC49" s="216">
        <v>2</v>
      </c>
      <c r="AD49" s="217">
        <v>1</v>
      </c>
      <c r="AE49" s="218">
        <v>2</v>
      </c>
      <c r="AF49" s="219"/>
      <c r="AG49" s="207">
        <v>0.2</v>
      </c>
      <c r="AH49" s="208"/>
      <c r="AI49" s="208"/>
      <c r="AJ49" s="208"/>
      <c r="AK49" s="208">
        <v>0.85</v>
      </c>
      <c r="AL49" s="208"/>
      <c r="AM49" s="220">
        <f t="shared" si="69"/>
        <v>1.05</v>
      </c>
      <c r="AN49" s="199"/>
      <c r="AP49" s="47"/>
      <c r="AQ49" s="437" t="s">
        <v>255</v>
      </c>
      <c r="AR49" s="54" t="s">
        <v>254</v>
      </c>
      <c r="AS49" s="215">
        <f t="shared" si="83"/>
        <v>0</v>
      </c>
      <c r="AT49" s="216">
        <f t="shared" si="84"/>
        <v>0</v>
      </c>
      <c r="AU49" s="217">
        <f t="shared" si="85"/>
        <v>0</v>
      </c>
      <c r="AV49" s="218">
        <f t="shared" si="86"/>
        <v>0</v>
      </c>
      <c r="AW49" s="241"/>
      <c r="AX49" s="207">
        <f t="shared" si="87"/>
        <v>0</v>
      </c>
      <c r="AY49" s="208">
        <f t="shared" si="88"/>
        <v>0</v>
      </c>
      <c r="AZ49" s="208">
        <f t="shared" si="89"/>
        <v>0</v>
      </c>
      <c r="BA49" s="208">
        <f t="shared" si="90"/>
        <v>0</v>
      </c>
      <c r="BB49" s="185">
        <f t="shared" si="91"/>
        <v>0</v>
      </c>
      <c r="BC49" s="185">
        <f t="shared" si="91"/>
        <v>0</v>
      </c>
      <c r="BD49" s="220">
        <f t="shared" si="43"/>
        <v>0</v>
      </c>
      <c r="BE49" s="204"/>
      <c r="BO49" s="344" t="s">
        <v>69</v>
      </c>
      <c r="BP49" s="345">
        <f>BQ49+BR49</f>
        <v>2</v>
      </c>
      <c r="BQ49" s="346">
        <v>1</v>
      </c>
      <c r="BR49" s="347">
        <v>1</v>
      </c>
      <c r="BS49" s="348">
        <v>2</v>
      </c>
      <c r="BT49" s="348">
        <v>1</v>
      </c>
      <c r="BU49" s="349">
        <f t="shared" si="82"/>
        <v>0</v>
      </c>
      <c r="BV49" s="419"/>
      <c r="BW49" s="406"/>
    </row>
    <row r="50" spans="1:75" ht="16.5" outlineLevel="1" thickTop="1" thickBot="1" x14ac:dyDescent="0.4">
      <c r="A50" s="183"/>
      <c r="C50" s="421"/>
      <c r="D50" s="444" t="s">
        <v>328</v>
      </c>
      <c r="E50" s="444" t="s">
        <v>381</v>
      </c>
      <c r="F50" s="472" t="s">
        <v>437</v>
      </c>
      <c r="G50" s="436" t="s">
        <v>251</v>
      </c>
      <c r="H50" s="215">
        <f>I50+J50</f>
        <v>4</v>
      </c>
      <c r="I50" s="216">
        <v>2</v>
      </c>
      <c r="J50" s="217">
        <v>2</v>
      </c>
      <c r="K50" s="218">
        <v>2</v>
      </c>
      <c r="L50" s="219"/>
      <c r="M50" s="207">
        <v>0.25</v>
      </c>
      <c r="N50" s="208">
        <v>0.13</v>
      </c>
      <c r="O50" s="208"/>
      <c r="P50" s="208">
        <v>0.35</v>
      </c>
      <c r="Q50" s="208">
        <v>0.25</v>
      </c>
      <c r="R50" s="208">
        <v>0.35</v>
      </c>
      <c r="S50" s="220">
        <f t="shared" si="68"/>
        <v>1.33</v>
      </c>
      <c r="T50" s="56"/>
      <c r="U50" s="26"/>
      <c r="V50" s="26"/>
      <c r="W50" s="420"/>
      <c r="Y50" s="47"/>
      <c r="Z50" s="437" t="s">
        <v>252</v>
      </c>
      <c r="AA50" s="54" t="s">
        <v>251</v>
      </c>
      <c r="AB50" s="215">
        <f>AC50+AD50</f>
        <v>4</v>
      </c>
      <c r="AC50" s="216">
        <v>2</v>
      </c>
      <c r="AD50" s="217">
        <v>2</v>
      </c>
      <c r="AE50" s="218">
        <v>2</v>
      </c>
      <c r="AF50" s="219"/>
      <c r="AG50" s="207">
        <v>0.25</v>
      </c>
      <c r="AH50" s="208">
        <v>0.13</v>
      </c>
      <c r="AI50" s="208"/>
      <c r="AJ50" s="208">
        <v>0.35</v>
      </c>
      <c r="AK50" s="208">
        <v>0.25</v>
      </c>
      <c r="AL50" s="208">
        <v>0.35</v>
      </c>
      <c r="AM50" s="220">
        <f t="shared" si="69"/>
        <v>1.33</v>
      </c>
      <c r="AN50" s="199"/>
      <c r="AP50" s="47"/>
      <c r="AQ50" s="437" t="s">
        <v>253</v>
      </c>
      <c r="AR50" s="54" t="s">
        <v>251</v>
      </c>
      <c r="AS50" s="215">
        <f t="shared" si="83"/>
        <v>0</v>
      </c>
      <c r="AT50" s="216">
        <f t="shared" si="84"/>
        <v>0</v>
      </c>
      <c r="AU50" s="217">
        <f t="shared" si="85"/>
        <v>0</v>
      </c>
      <c r="AV50" s="218">
        <f t="shared" si="86"/>
        <v>0</v>
      </c>
      <c r="AW50" s="241"/>
      <c r="AX50" s="207">
        <f t="shared" si="87"/>
        <v>0</v>
      </c>
      <c r="AY50" s="208">
        <f t="shared" si="88"/>
        <v>0</v>
      </c>
      <c r="AZ50" s="208">
        <f t="shared" si="89"/>
        <v>0</v>
      </c>
      <c r="BA50" s="208">
        <f t="shared" si="90"/>
        <v>0</v>
      </c>
      <c r="BB50" s="185">
        <f t="shared" si="91"/>
        <v>0</v>
      </c>
      <c r="BC50" s="185">
        <f t="shared" si="91"/>
        <v>0</v>
      </c>
      <c r="BD50" s="220">
        <f t="shared" si="43"/>
        <v>0</v>
      </c>
      <c r="BE50" s="204"/>
      <c r="BO50" s="344" t="s">
        <v>69</v>
      </c>
      <c r="BP50" s="345">
        <f>BQ50+BR50</f>
        <v>2</v>
      </c>
      <c r="BQ50" s="346">
        <v>1</v>
      </c>
      <c r="BR50" s="347">
        <v>1</v>
      </c>
      <c r="BS50" s="348">
        <v>2</v>
      </c>
      <c r="BT50" s="348">
        <v>1</v>
      </c>
      <c r="BU50" s="349">
        <f t="shared" si="82"/>
        <v>0</v>
      </c>
      <c r="BV50" s="479" t="s">
        <v>236</v>
      </c>
      <c r="BW50" s="406"/>
    </row>
    <row r="51" spans="1:75" ht="18.75" customHeight="1" outlineLevel="1" thickTop="1" thickBot="1" x14ac:dyDescent="0.4">
      <c r="A51" s="183"/>
      <c r="C51" s="250"/>
      <c r="D51" s="435" t="s">
        <v>329</v>
      </c>
      <c r="E51" s="435" t="s">
        <v>382</v>
      </c>
      <c r="F51" s="472" t="s">
        <v>438</v>
      </c>
      <c r="G51" s="436" t="s">
        <v>248</v>
      </c>
      <c r="H51" s="215">
        <f>I51+J51</f>
        <v>2</v>
      </c>
      <c r="I51" s="216">
        <v>1</v>
      </c>
      <c r="J51" s="217">
        <v>1</v>
      </c>
      <c r="K51" s="218">
        <v>5</v>
      </c>
      <c r="L51" s="219"/>
      <c r="M51" s="207">
        <v>0.3</v>
      </c>
      <c r="N51" s="208">
        <v>0.8</v>
      </c>
      <c r="O51" s="208"/>
      <c r="P51" s="208"/>
      <c r="Q51" s="208"/>
      <c r="R51" s="208">
        <v>0.75</v>
      </c>
      <c r="S51" s="220">
        <f t="shared" ref="S51" si="93">SUM(M51:R51)</f>
        <v>1.85</v>
      </c>
      <c r="T51" s="56"/>
      <c r="U51" s="26"/>
      <c r="V51" s="26"/>
      <c r="W51" s="420"/>
      <c r="Y51" s="47"/>
      <c r="Z51" s="253" t="s">
        <v>247</v>
      </c>
      <c r="AA51" s="26" t="s">
        <v>248</v>
      </c>
      <c r="AB51" s="215">
        <f>AC51+AD51</f>
        <v>2</v>
      </c>
      <c r="AC51" s="216">
        <v>1</v>
      </c>
      <c r="AD51" s="217">
        <v>1</v>
      </c>
      <c r="AE51" s="218">
        <v>5</v>
      </c>
      <c r="AF51" s="219"/>
      <c r="AG51" s="207">
        <v>0.3</v>
      </c>
      <c r="AH51" s="208">
        <v>0.8</v>
      </c>
      <c r="AI51" s="208"/>
      <c r="AJ51" s="208"/>
      <c r="AK51" s="208"/>
      <c r="AL51" s="208">
        <v>0.55000000000000004</v>
      </c>
      <c r="AM51" s="220">
        <f t="shared" ref="AM51" si="94">SUM(AG51:AL51)</f>
        <v>1.6500000000000001</v>
      </c>
      <c r="AN51" s="199"/>
      <c r="AP51" s="47" t="s">
        <v>25</v>
      </c>
      <c r="AQ51" s="253" t="s">
        <v>247</v>
      </c>
      <c r="AR51" s="26" t="s">
        <v>248</v>
      </c>
      <c r="AS51" s="215">
        <f t="shared" ref="AS51" si="95">H51-AB51</f>
        <v>0</v>
      </c>
      <c r="AT51" s="216">
        <f t="shared" ref="AT51" si="96">I51-AC51</f>
        <v>0</v>
      </c>
      <c r="AU51" s="217">
        <f t="shared" ref="AU51" si="97">J51-AD51</f>
        <v>0</v>
      </c>
      <c r="AV51" s="218">
        <f t="shared" ref="AV51" si="98">K51-AE51</f>
        <v>0</v>
      </c>
      <c r="AW51" s="241"/>
      <c r="AX51" s="207">
        <f t="shared" ref="AX51" si="99">M51-AG51</f>
        <v>0</v>
      </c>
      <c r="AY51" s="208">
        <f t="shared" ref="AY51" si="100">N51-AH51</f>
        <v>0</v>
      </c>
      <c r="AZ51" s="208">
        <f t="shared" ref="AZ51" si="101">O51-AI51</f>
        <v>0</v>
      </c>
      <c r="BA51" s="208">
        <f t="shared" ref="BA51" si="102">P51-AJ51</f>
        <v>0</v>
      </c>
      <c r="BB51" s="185">
        <f t="shared" ref="BB51" si="103">Q51-AK51</f>
        <v>0</v>
      </c>
      <c r="BC51" s="185">
        <f t="shared" si="91"/>
        <v>0.19999999999999996</v>
      </c>
      <c r="BD51" s="220">
        <f t="shared" si="43"/>
        <v>0.19999999999999996</v>
      </c>
      <c r="BE51" s="204"/>
      <c r="BO51" s="356" t="s">
        <v>166</v>
      </c>
      <c r="BP51" s="357">
        <v>0</v>
      </c>
      <c r="BQ51" s="358">
        <v>0</v>
      </c>
      <c r="BR51" s="359">
        <v>0</v>
      </c>
      <c r="BS51" s="360">
        <v>0</v>
      </c>
      <c r="BT51" s="360">
        <v>2</v>
      </c>
      <c r="BU51" s="361">
        <f t="shared" si="82"/>
        <v>5</v>
      </c>
      <c r="BV51" s="480"/>
      <c r="BW51" s="405" t="s">
        <v>229</v>
      </c>
    </row>
    <row r="52" spans="1:75" ht="18.75" customHeight="1" outlineLevel="1" thickTop="1" thickBot="1" x14ac:dyDescent="0.4">
      <c r="A52" s="183"/>
      <c r="C52" s="250"/>
      <c r="D52" s="189" t="s">
        <v>330</v>
      </c>
      <c r="E52" s="189" t="s">
        <v>383</v>
      </c>
      <c r="F52" s="472" t="s">
        <v>439</v>
      </c>
      <c r="G52" s="26" t="s">
        <v>293</v>
      </c>
      <c r="H52" s="215">
        <f>I52+J52</f>
        <v>1</v>
      </c>
      <c r="I52" s="216">
        <v>1</v>
      </c>
      <c r="J52" s="217">
        <v>0</v>
      </c>
      <c r="K52" s="218">
        <v>0</v>
      </c>
      <c r="L52" s="219"/>
      <c r="M52" s="207"/>
      <c r="N52" s="208"/>
      <c r="O52" s="208"/>
      <c r="P52" s="208"/>
      <c r="Q52" s="208">
        <v>0.1</v>
      </c>
      <c r="R52" s="208"/>
      <c r="S52" s="220">
        <f t="shared" si="68"/>
        <v>0.1</v>
      </c>
      <c r="T52" s="56"/>
      <c r="U52" s="26"/>
      <c r="V52" s="26"/>
      <c r="W52" s="420"/>
      <c r="Y52" s="47"/>
      <c r="Z52" s="435" t="s">
        <v>292</v>
      </c>
      <c r="AA52" s="436" t="s">
        <v>293</v>
      </c>
      <c r="AB52" s="215">
        <f>AC52+AD52</f>
        <v>1</v>
      </c>
      <c r="AC52" s="216">
        <v>1</v>
      </c>
      <c r="AD52" s="217">
        <v>0</v>
      </c>
      <c r="AE52" s="218">
        <v>0</v>
      </c>
      <c r="AF52" s="219"/>
      <c r="AG52" s="207"/>
      <c r="AH52" s="208"/>
      <c r="AI52" s="208"/>
      <c r="AJ52" s="208"/>
      <c r="AK52" s="208">
        <v>0.1</v>
      </c>
      <c r="AL52" s="208"/>
      <c r="AM52" s="220">
        <f t="shared" ref="AM52" si="104">SUM(AG52:AL52)</f>
        <v>0.1</v>
      </c>
      <c r="AN52" s="199"/>
      <c r="AP52" s="47" t="s">
        <v>25</v>
      </c>
      <c r="AQ52" s="435" t="s">
        <v>292</v>
      </c>
      <c r="AR52" s="436" t="s">
        <v>293</v>
      </c>
      <c r="AS52" s="215">
        <f t="shared" si="83"/>
        <v>0</v>
      </c>
      <c r="AT52" s="216">
        <f t="shared" si="84"/>
        <v>0</v>
      </c>
      <c r="AU52" s="217">
        <f t="shared" si="85"/>
        <v>0</v>
      </c>
      <c r="AV52" s="218">
        <f t="shared" si="86"/>
        <v>0</v>
      </c>
      <c r="AW52" s="241"/>
      <c r="AX52" s="207">
        <f t="shared" si="87"/>
        <v>0</v>
      </c>
      <c r="AY52" s="208">
        <f t="shared" si="88"/>
        <v>0</v>
      </c>
      <c r="AZ52" s="208">
        <f t="shared" si="89"/>
        <v>0</v>
      </c>
      <c r="BA52" s="208">
        <f t="shared" si="90"/>
        <v>0</v>
      </c>
      <c r="BB52" s="185">
        <f t="shared" si="91"/>
        <v>0</v>
      </c>
      <c r="BC52" s="185">
        <f t="shared" si="91"/>
        <v>0</v>
      </c>
      <c r="BD52" s="220">
        <f t="shared" ref="BD52" si="105">S52-AM52</f>
        <v>0</v>
      </c>
      <c r="BE52" s="204"/>
      <c r="BO52" s="356" t="s">
        <v>166</v>
      </c>
      <c r="BP52" s="357">
        <v>0</v>
      </c>
      <c r="BQ52" s="358">
        <v>0</v>
      </c>
      <c r="BR52" s="359">
        <v>0</v>
      </c>
      <c r="BS52" s="360">
        <v>0</v>
      </c>
      <c r="BT52" s="360">
        <v>2</v>
      </c>
      <c r="BU52" s="361">
        <f t="shared" si="82"/>
        <v>0</v>
      </c>
      <c r="BV52" s="480"/>
      <c r="BW52" s="405" t="s">
        <v>229</v>
      </c>
    </row>
    <row r="53" spans="1:75" ht="22.5" customHeight="1" thickTop="1" thickBot="1" x14ac:dyDescent="0.4">
      <c r="C53" s="37"/>
      <c r="D53" s="37" t="s">
        <v>70</v>
      </c>
      <c r="E53" s="238"/>
      <c r="F53" s="238"/>
      <c r="G53" s="238"/>
      <c r="H53" s="221">
        <f>SUM(H29:H52)</f>
        <v>67</v>
      </c>
      <c r="I53" s="222">
        <f>SUM(I29:I52)</f>
        <v>41</v>
      </c>
      <c r="J53" s="223">
        <f>SUM(J29:J52)</f>
        <v>26</v>
      </c>
      <c r="K53" s="224">
        <f>SUM(K29:K52)</f>
        <v>75</v>
      </c>
      <c r="L53" s="225"/>
      <c r="M53" s="226">
        <f t="shared" ref="M53:S53" si="106">SUM(M29:M52)</f>
        <v>5.7999999999999989</v>
      </c>
      <c r="N53" s="227">
        <f t="shared" si="106"/>
        <v>9.5449999999999999</v>
      </c>
      <c r="O53" s="227">
        <f t="shared" si="106"/>
        <v>2.65</v>
      </c>
      <c r="P53" s="227">
        <f t="shared" si="106"/>
        <v>3.95</v>
      </c>
      <c r="Q53" s="227">
        <f t="shared" si="106"/>
        <v>11.399999999999999</v>
      </c>
      <c r="R53" s="227">
        <f t="shared" si="106"/>
        <v>3.75</v>
      </c>
      <c r="S53" s="229">
        <f t="shared" si="106"/>
        <v>37.094999999999992</v>
      </c>
      <c r="T53" s="56"/>
      <c r="U53" s="417">
        <f>COUNTA(U29:U52)</f>
        <v>0</v>
      </c>
      <c r="V53" s="417">
        <f>COUNTA(V29:V52)</f>
        <v>0</v>
      </c>
      <c r="W53" s="452">
        <f>COUNTA(W29:W52)</f>
        <v>0</v>
      </c>
      <c r="Y53" s="37"/>
      <c r="Z53" s="252" t="s">
        <v>70</v>
      </c>
      <c r="AA53" s="64"/>
      <c r="AB53" s="221">
        <f>SUM(AB29:AB52)</f>
        <v>69</v>
      </c>
      <c r="AC53" s="222">
        <f>SUM(AC29:AC52)</f>
        <v>41</v>
      </c>
      <c r="AD53" s="223">
        <f>SUM(AD29:AD52)</f>
        <v>28</v>
      </c>
      <c r="AE53" s="224">
        <f>SUM(AE29:AE52)</f>
        <v>72</v>
      </c>
      <c r="AF53" s="225"/>
      <c r="AG53" s="226">
        <f t="shared" ref="AG53:AL53" si="107">SUM(AG29:AG52)</f>
        <v>5.6999999999999984</v>
      </c>
      <c r="AH53" s="227">
        <f t="shared" si="107"/>
        <v>9.9149999999999991</v>
      </c>
      <c r="AI53" s="227">
        <f t="shared" si="107"/>
        <v>2.7</v>
      </c>
      <c r="AJ53" s="227">
        <f t="shared" si="107"/>
        <v>3.7</v>
      </c>
      <c r="AK53" s="227">
        <f t="shared" si="107"/>
        <v>10.85</v>
      </c>
      <c r="AL53" s="227">
        <f t="shared" si="107"/>
        <v>3.45</v>
      </c>
      <c r="AM53" s="229">
        <f t="shared" ref="AM53" si="108">SUM(AM29:AM52)</f>
        <v>36.314999999999991</v>
      </c>
      <c r="AN53" s="199"/>
      <c r="AP53" s="37"/>
      <c r="AQ53" s="63" t="s">
        <v>70</v>
      </c>
      <c r="AR53" s="64"/>
      <c r="AS53" s="221">
        <f t="shared" si="83"/>
        <v>-2</v>
      </c>
      <c r="AT53" s="222">
        <f t="shared" si="84"/>
        <v>0</v>
      </c>
      <c r="AU53" s="223">
        <f t="shared" si="85"/>
        <v>-2</v>
      </c>
      <c r="AV53" s="224">
        <f t="shared" si="86"/>
        <v>3</v>
      </c>
      <c r="AW53" s="246"/>
      <c r="AX53" s="226">
        <f t="shared" si="87"/>
        <v>0.10000000000000053</v>
      </c>
      <c r="AY53" s="227">
        <f t="shared" si="88"/>
        <v>-0.36999999999999922</v>
      </c>
      <c r="AZ53" s="227">
        <f t="shared" si="89"/>
        <v>-5.0000000000000266E-2</v>
      </c>
      <c r="BA53" s="227">
        <f t="shared" si="90"/>
        <v>0.25</v>
      </c>
      <c r="BB53" s="228">
        <f t="shared" si="91"/>
        <v>0.54999999999999893</v>
      </c>
      <c r="BC53" s="228">
        <f t="shared" si="91"/>
        <v>0.29999999999999982</v>
      </c>
      <c r="BD53" s="229">
        <f t="shared" ref="BD53:BD54" si="109">S53-AM53</f>
        <v>0.78000000000000114</v>
      </c>
      <c r="BE53" s="204"/>
      <c r="BO53" s="37" t="s">
        <v>224</v>
      </c>
      <c r="BP53" s="221">
        <f>SUM(BP29:BP50)</f>
        <v>58</v>
      </c>
      <c r="BQ53" s="222">
        <f>SUM(BQ29:BQ52)</f>
        <v>33</v>
      </c>
      <c r="BR53" s="223">
        <f>SUM(BR29:BR52)</f>
        <v>25</v>
      </c>
      <c r="BS53" s="342">
        <f>SUM(BS29:BS52)</f>
        <v>70</v>
      </c>
      <c r="BT53" s="342">
        <f>SUM(BT29:BT52)</f>
        <v>80</v>
      </c>
      <c r="BU53" s="343">
        <f t="shared" si="82"/>
        <v>5</v>
      </c>
      <c r="BV53" s="397"/>
    </row>
    <row r="54" spans="1:75" ht="21.75" customHeight="1" thickTop="1" thickBot="1" x14ac:dyDescent="0.4">
      <c r="C54" s="38"/>
      <c r="D54" s="38" t="s">
        <v>71</v>
      </c>
      <c r="E54" s="239"/>
      <c r="F54" s="239"/>
      <c r="G54" s="239"/>
      <c r="H54" s="230">
        <f>H53+H28</f>
        <v>138</v>
      </c>
      <c r="I54" s="231">
        <f>I53+I28</f>
        <v>83</v>
      </c>
      <c r="J54" s="232">
        <f>J53+J28</f>
        <v>55</v>
      </c>
      <c r="K54" s="233">
        <f>K53+K28</f>
        <v>114</v>
      </c>
      <c r="L54" s="225"/>
      <c r="M54" s="234">
        <f t="shared" ref="M54:S54" si="110">M53+M28</f>
        <v>12.889999999999999</v>
      </c>
      <c r="N54" s="235">
        <f t="shared" si="110"/>
        <v>19.41</v>
      </c>
      <c r="O54" s="235">
        <f t="shared" si="110"/>
        <v>4.68</v>
      </c>
      <c r="P54" s="235">
        <f t="shared" si="110"/>
        <v>6.9</v>
      </c>
      <c r="Q54" s="235">
        <f t="shared" si="110"/>
        <v>19.079999999999998</v>
      </c>
      <c r="R54" s="235">
        <f t="shared" si="110"/>
        <v>8.9</v>
      </c>
      <c r="S54" s="237">
        <f t="shared" si="110"/>
        <v>71.859999999999985</v>
      </c>
      <c r="T54" s="56"/>
      <c r="U54" s="418">
        <f>U53+U28</f>
        <v>0</v>
      </c>
      <c r="V54" s="418">
        <f>V53+V28</f>
        <v>0</v>
      </c>
      <c r="W54" s="418">
        <f>W53+W28</f>
        <v>0</v>
      </c>
      <c r="Y54" s="38"/>
      <c r="Z54" s="65" t="s">
        <v>71</v>
      </c>
      <c r="AA54" s="66"/>
      <c r="AB54" s="230">
        <f>AB53+AB28</f>
        <v>138</v>
      </c>
      <c r="AC54" s="231">
        <f>AC53+AC28</f>
        <v>82</v>
      </c>
      <c r="AD54" s="232">
        <f>AD53+AD28</f>
        <v>56</v>
      </c>
      <c r="AE54" s="233">
        <f>AE53+AE28</f>
        <v>113</v>
      </c>
      <c r="AF54" s="225"/>
      <c r="AG54" s="234">
        <f t="shared" ref="AG54:AM54" si="111">AG53+AG28</f>
        <v>12.809999999999999</v>
      </c>
      <c r="AH54" s="235">
        <f t="shared" si="111"/>
        <v>20.079999999999998</v>
      </c>
      <c r="AI54" s="235">
        <f t="shared" si="111"/>
        <v>4.83</v>
      </c>
      <c r="AJ54" s="235">
        <f t="shared" si="111"/>
        <v>6.4</v>
      </c>
      <c r="AK54" s="235">
        <f t="shared" si="111"/>
        <v>18.68</v>
      </c>
      <c r="AL54" s="460">
        <f t="shared" si="111"/>
        <v>8.6000000000000014</v>
      </c>
      <c r="AM54" s="237">
        <f t="shared" si="111"/>
        <v>71.399999999999991</v>
      </c>
      <c r="AN54" s="199"/>
      <c r="AP54" s="38"/>
      <c r="AQ54" s="65" t="s">
        <v>71</v>
      </c>
      <c r="AR54" s="66"/>
      <c r="AS54" s="230">
        <f t="shared" si="83"/>
        <v>0</v>
      </c>
      <c r="AT54" s="231">
        <f t="shared" si="84"/>
        <v>1</v>
      </c>
      <c r="AU54" s="232">
        <f t="shared" si="85"/>
        <v>-1</v>
      </c>
      <c r="AV54" s="233">
        <f t="shared" si="86"/>
        <v>1</v>
      </c>
      <c r="AW54" s="246"/>
      <c r="AX54" s="234">
        <f t="shared" si="87"/>
        <v>8.0000000000000071E-2</v>
      </c>
      <c r="AY54" s="235">
        <f t="shared" si="88"/>
        <v>-0.66999999999999815</v>
      </c>
      <c r="AZ54" s="235">
        <f t="shared" si="89"/>
        <v>-0.15000000000000036</v>
      </c>
      <c r="BA54" s="235">
        <f t="shared" si="90"/>
        <v>0.5</v>
      </c>
      <c r="BB54" s="236">
        <f t="shared" si="91"/>
        <v>0.39999999999999858</v>
      </c>
      <c r="BC54" s="236">
        <f t="shared" si="91"/>
        <v>0.29999999999999893</v>
      </c>
      <c r="BD54" s="237">
        <f t="shared" si="109"/>
        <v>0.45999999999999375</v>
      </c>
      <c r="BE54" s="204"/>
      <c r="BO54" s="38" t="s">
        <v>71</v>
      </c>
      <c r="BP54" s="338">
        <f>BP53+BP28</f>
        <v>163</v>
      </c>
      <c r="BQ54" s="339">
        <f>BQ53+BQ28</f>
        <v>84</v>
      </c>
      <c r="BR54" s="340">
        <f>BR53+BR28</f>
        <v>79</v>
      </c>
      <c r="BS54" s="377">
        <f>BS53+BS28</f>
        <v>115</v>
      </c>
      <c r="BT54" s="377">
        <f>BT53+BT28</f>
        <v>123</v>
      </c>
      <c r="BU54" s="378">
        <f t="shared" si="82"/>
        <v>-1</v>
      </c>
      <c r="BV54" s="397"/>
    </row>
    <row r="55" spans="1:75" ht="16.5" thickTop="1" thickBot="1" x14ac:dyDescent="0.4">
      <c r="C55" s="475" t="s">
        <v>124</v>
      </c>
      <c r="D55" s="475"/>
      <c r="E55" s="475"/>
      <c r="F55" s="471"/>
      <c r="G55" s="50"/>
      <c r="H55" s="51"/>
      <c r="I55" s="51"/>
      <c r="J55" s="51"/>
      <c r="K55" s="52"/>
      <c r="L55" s="25"/>
      <c r="M55" s="46"/>
      <c r="N55" s="46"/>
      <c r="O55" s="46"/>
      <c r="P55" s="46"/>
      <c r="Q55" s="46"/>
      <c r="R55" s="46"/>
      <c r="S55" s="46"/>
      <c r="T55" s="24"/>
      <c r="U55" s="39"/>
      <c r="V55" s="39"/>
      <c r="W55" s="425"/>
      <c r="Y55" s="493" t="s">
        <v>124</v>
      </c>
      <c r="Z55" s="493"/>
      <c r="AA55" s="50"/>
      <c r="AB55" s="51"/>
      <c r="AC55" s="51"/>
      <c r="AD55" s="51"/>
      <c r="AE55" s="52"/>
      <c r="AF55" s="192"/>
      <c r="AG55" s="193"/>
      <c r="AH55" s="193"/>
      <c r="AI55" s="193"/>
      <c r="AJ55" s="193"/>
      <c r="AK55" s="193"/>
      <c r="AL55" s="193"/>
      <c r="AM55" s="193"/>
      <c r="AN55" s="194"/>
      <c r="AP55" s="493" t="s">
        <v>124</v>
      </c>
      <c r="AQ55" s="493"/>
      <c r="AR55" s="50"/>
      <c r="AS55" s="51"/>
      <c r="AT55" s="51"/>
      <c r="AU55" s="51"/>
      <c r="AV55" s="52"/>
      <c r="AW55" s="201"/>
      <c r="AX55" s="206"/>
      <c r="AY55" s="206"/>
      <c r="AZ55" s="206"/>
      <c r="BA55" s="206"/>
      <c r="BB55" s="206"/>
      <c r="BC55" s="206"/>
      <c r="BD55" s="206"/>
      <c r="BE55" s="205"/>
      <c r="BP55" s="335"/>
      <c r="BQ55" s="336"/>
      <c r="BR55" s="336"/>
      <c r="BS55"/>
      <c r="BT55"/>
      <c r="BU55"/>
    </row>
    <row r="56" spans="1:75" x14ac:dyDescent="0.35">
      <c r="D56" s="470" t="s">
        <v>384</v>
      </c>
      <c r="U56" s="465">
        <f>U54/47</f>
        <v>0</v>
      </c>
    </row>
    <row r="57" spans="1:75" x14ac:dyDescent="0.35">
      <c r="I57" s="31"/>
      <c r="AC57" s="179"/>
      <c r="AT57" s="179"/>
      <c r="BQ57" s="31"/>
    </row>
    <row r="58" spans="1:75" ht="43.5" customHeight="1" x14ac:dyDescent="0.35">
      <c r="H58" s="30"/>
      <c r="I58"/>
      <c r="J58"/>
      <c r="K58" s="13"/>
      <c r="L58"/>
      <c r="M58" s="13"/>
      <c r="AB58" s="180"/>
      <c r="AC58" s="67"/>
      <c r="AD58" s="67"/>
      <c r="AE58" s="181"/>
      <c r="AF58" s="67"/>
      <c r="AG58" s="181"/>
      <c r="AS58" s="180"/>
      <c r="AT58" s="67"/>
      <c r="AU58" s="67"/>
      <c r="AV58" s="181"/>
      <c r="AW58" s="67"/>
      <c r="AX58" s="181"/>
      <c r="BP58"/>
      <c r="BQ58"/>
      <c r="BR58"/>
      <c r="BS58"/>
      <c r="BT58" s="13"/>
      <c r="BU58"/>
    </row>
    <row r="59" spans="1:75" x14ac:dyDescent="0.35">
      <c r="H59"/>
      <c r="I59"/>
      <c r="J59"/>
      <c r="K59"/>
      <c r="L59"/>
      <c r="M59" s="13"/>
      <c r="AB59" s="67"/>
      <c r="AC59" s="67"/>
      <c r="AD59" s="67"/>
      <c r="AE59" s="67"/>
      <c r="AF59" s="67"/>
      <c r="AG59" s="181"/>
      <c r="AS59" s="67"/>
      <c r="AT59" s="67"/>
      <c r="AU59" s="67"/>
      <c r="AV59" s="67"/>
      <c r="AW59" s="67"/>
      <c r="AX59" s="181"/>
      <c r="BP59"/>
      <c r="BQ59"/>
      <c r="BR59"/>
      <c r="BS59"/>
      <c r="BT59"/>
      <c r="BU59"/>
    </row>
    <row r="60" spans="1:75" ht="39" customHeight="1" x14ac:dyDescent="0.35">
      <c r="H60"/>
      <c r="I60"/>
      <c r="J60"/>
      <c r="K60"/>
      <c r="L60"/>
      <c r="AB60" s="67"/>
      <c r="AC60" s="67"/>
      <c r="AD60" s="67"/>
      <c r="AE60" s="67"/>
      <c r="AF60" s="67"/>
      <c r="AS60" s="67"/>
      <c r="AT60" s="67"/>
      <c r="AU60" s="67"/>
      <c r="AV60" s="67"/>
      <c r="AW60" s="67"/>
      <c r="BP60"/>
      <c r="BQ60"/>
      <c r="BR60"/>
      <c r="BS60"/>
      <c r="BT60"/>
      <c r="BU60"/>
    </row>
    <row r="61" spans="1:75" ht="26.25" customHeight="1" x14ac:dyDescent="0.35">
      <c r="H61"/>
      <c r="I61"/>
      <c r="J61"/>
      <c r="K61"/>
      <c r="L61"/>
      <c r="M61" s="27"/>
      <c r="AB61" s="67"/>
      <c r="AC61" s="67"/>
      <c r="AD61" s="67"/>
      <c r="AE61" s="67"/>
      <c r="AF61" s="67"/>
      <c r="AG61" s="182"/>
      <c r="AS61" s="67"/>
      <c r="AT61" s="67"/>
      <c r="AU61" s="67"/>
      <c r="AV61" s="67"/>
      <c r="AW61" s="67"/>
      <c r="AX61" s="182"/>
      <c r="BP61"/>
      <c r="BQ61"/>
      <c r="BR61"/>
      <c r="BS61"/>
      <c r="BT61"/>
      <c r="BU61"/>
    </row>
    <row r="62" spans="1:75" x14ac:dyDescent="0.35">
      <c r="H62"/>
      <c r="I62"/>
      <c r="J62"/>
      <c r="K62"/>
      <c r="L62"/>
      <c r="AB62" s="67"/>
      <c r="AC62" s="67"/>
      <c r="AD62" s="67"/>
      <c r="AE62" s="67"/>
      <c r="AF62" s="67"/>
      <c r="AS62" s="67"/>
      <c r="AT62" s="67"/>
      <c r="AU62" s="67"/>
      <c r="AV62" s="67"/>
      <c r="AW62" s="67"/>
      <c r="BP62"/>
      <c r="BQ62"/>
      <c r="BR62"/>
      <c r="BS62"/>
      <c r="BT62"/>
      <c r="BU62"/>
    </row>
    <row r="63" spans="1:75" ht="16.5" customHeight="1" x14ac:dyDescent="0.35">
      <c r="H63"/>
      <c r="I63"/>
      <c r="J63"/>
      <c r="K63"/>
      <c r="L63"/>
      <c r="AB63" s="67"/>
      <c r="AC63" s="67"/>
      <c r="AD63" s="67"/>
      <c r="AE63" s="67"/>
      <c r="AF63" s="67"/>
      <c r="AS63" s="67"/>
      <c r="AT63" s="67"/>
      <c r="AU63" s="67"/>
      <c r="AV63" s="67"/>
      <c r="AW63" s="67"/>
      <c r="BT63"/>
    </row>
    <row r="64" spans="1:75" ht="15.75" customHeight="1" x14ac:dyDescent="0.35"/>
    <row r="65" ht="15.75" customHeight="1" x14ac:dyDescent="0.35"/>
  </sheetData>
  <mergeCells count="15">
    <mergeCell ref="C55:E55"/>
    <mergeCell ref="BP1:BS1"/>
    <mergeCell ref="BV50:BV52"/>
    <mergeCell ref="BV38:BV40"/>
    <mergeCell ref="BV41:BV42"/>
    <mergeCell ref="BV29:BV37"/>
    <mergeCell ref="BV43:BV47"/>
    <mergeCell ref="H1:K1"/>
    <mergeCell ref="M1:S1"/>
    <mergeCell ref="AS1:AV1"/>
    <mergeCell ref="AX1:BD1"/>
    <mergeCell ref="AP55:AQ55"/>
    <mergeCell ref="AG1:AM1"/>
    <mergeCell ref="AB1:AE1"/>
    <mergeCell ref="Y55:Z55"/>
  </mergeCells>
  <phoneticPr fontId="5" type="noConversion"/>
  <conditionalFormatting sqref="AS3:BB4 AS28:BB32 AS6:BB7 AS11:BB13 AS24:BB26 AS50:BB50 AS15:BB16 AS52:BB54 AS19:BB21 BD19:BD21 BD52:BD54 BD15:BD16 BD50 BD24:BD26 BD11:BD13 BD6:BD7 BD28:BD32 BD3:BD4 BC3:BC17 AS34:BB47 BD34:BD47 BC24:BC54 BC19:BC22">
    <cfRule type="cellIs" dxfId="72" priority="178" stopIfTrue="1" operator="notEqual">
      <formula>0</formula>
    </cfRule>
  </conditionalFormatting>
  <conditionalFormatting sqref="S3:S16 H3:Q16 H52:Q54 S52:S54 H19:Q22 S19:S22 H17 AF3:AF17 S24:S32 S34:S50 H34:Q50 AB54:AH54 R29:R52 AF27:AF52 AB53:AF53 AF19:AF22">
    <cfRule type="cellIs" dxfId="71" priority="177" stopIfTrue="1" operator="notEqual">
      <formula>AB3</formula>
    </cfRule>
  </conditionalFormatting>
  <conditionalFormatting sqref="M24:Q25 H24:L26 H27:Q32">
    <cfRule type="cellIs" dxfId="70" priority="176" stopIfTrue="1" operator="notEqual">
      <formula>AB24</formula>
    </cfRule>
  </conditionalFormatting>
  <conditionalFormatting sqref="M26:Q26">
    <cfRule type="cellIs" dxfId="69" priority="175" stopIfTrue="1" operator="notEqual">
      <formula>AG26</formula>
    </cfRule>
  </conditionalFormatting>
  <conditionalFormatting sqref="AS48:BB49 BD48:BD49">
    <cfRule type="cellIs" dxfId="68" priority="169" stopIfTrue="1" operator="notEqual">
      <formula>0</formula>
    </cfRule>
  </conditionalFormatting>
  <conditionalFormatting sqref="AS49:BB49 BD49">
    <cfRule type="cellIs" dxfId="67" priority="167" stopIfTrue="1" operator="notEqual">
      <formula>0</formula>
    </cfRule>
  </conditionalFormatting>
  <conditionalFormatting sqref="AS27:BB27 BD27">
    <cfRule type="cellIs" dxfId="66" priority="157" stopIfTrue="1" operator="notEqual">
      <formula>0</formula>
    </cfRule>
  </conditionalFormatting>
  <conditionalFormatting sqref="AS14:BB14 BD14">
    <cfRule type="cellIs" dxfId="65" priority="153" stopIfTrue="1" operator="notEqual">
      <formula>0</formula>
    </cfRule>
  </conditionalFormatting>
  <conditionalFormatting sqref="AS5:BB5 BD5">
    <cfRule type="cellIs" dxfId="64" priority="137" stopIfTrue="1" operator="notEqual">
      <formula>0</formula>
    </cfRule>
  </conditionalFormatting>
  <conditionalFormatting sqref="AS8:BB8 BD8">
    <cfRule type="cellIs" dxfId="63" priority="133" stopIfTrue="1" operator="notEqual">
      <formula>0</formula>
    </cfRule>
  </conditionalFormatting>
  <conditionalFormatting sqref="AS10:BB10 BD10">
    <cfRule type="cellIs" dxfId="62" priority="125" stopIfTrue="1" operator="notEqual">
      <formula>0</formula>
    </cfRule>
  </conditionalFormatting>
  <conditionalFormatting sqref="AM53:AM54">
    <cfRule type="cellIs" dxfId="61" priority="110" stopIfTrue="1" operator="notEqual">
      <formula>BG53</formula>
    </cfRule>
  </conditionalFormatting>
  <conditionalFormatting sqref="AS22:BB22 BD22">
    <cfRule type="cellIs" dxfId="60" priority="121" stopIfTrue="1" operator="notEqual">
      <formula>0</formula>
    </cfRule>
  </conditionalFormatting>
  <conditionalFormatting sqref="AS9:BB9 BD9">
    <cfRule type="cellIs" dxfId="59" priority="117" stopIfTrue="1" operator="notEqual">
      <formula>0</formula>
    </cfRule>
  </conditionalFormatting>
  <conditionalFormatting sqref="AM28">
    <cfRule type="cellIs" dxfId="58" priority="113" stopIfTrue="1" operator="notEqual">
      <formula>BG28</formula>
    </cfRule>
  </conditionalFormatting>
  <conditionalFormatting sqref="AI54:AL54 AM19:AM22 AM3:AM16 AM52 AM29:AM32 AM24:AM27 AM34:AM50">
    <cfRule type="cellIs" dxfId="57" priority="101" stopIfTrue="1" operator="notEqual">
      <formula>BD3</formula>
    </cfRule>
  </conditionalFormatting>
  <conditionalFormatting sqref="AS33 BD33 AW33">
    <cfRule type="cellIs" dxfId="56" priority="96" stopIfTrue="1" operator="notEqual">
      <formula>0</formula>
    </cfRule>
  </conditionalFormatting>
  <conditionalFormatting sqref="S33">
    <cfRule type="cellIs" dxfId="55" priority="95" stopIfTrue="1" operator="notEqual">
      <formula>AM33</formula>
    </cfRule>
  </conditionalFormatting>
  <conditionalFormatting sqref="H33:Q33">
    <cfRule type="cellIs" dxfId="54" priority="94" stopIfTrue="1" operator="notEqual">
      <formula>AB33</formula>
    </cfRule>
  </conditionalFormatting>
  <conditionalFormatting sqref="S17 I17:Q17">
    <cfRule type="cellIs" dxfId="53" priority="83" stopIfTrue="1" operator="notEqual">
      <formula>AC17</formula>
    </cfRule>
  </conditionalFormatting>
  <conditionalFormatting sqref="AX33:BB33">
    <cfRule type="cellIs" dxfId="52" priority="90" stopIfTrue="1" operator="notEqual">
      <formula>0</formula>
    </cfRule>
  </conditionalFormatting>
  <conditionalFormatting sqref="AT33:AV33">
    <cfRule type="cellIs" dxfId="51" priority="89" stopIfTrue="1" operator="notEqual">
      <formula>0</formula>
    </cfRule>
  </conditionalFormatting>
  <conditionalFormatting sqref="AS51:BB51 BD51">
    <cfRule type="cellIs" dxfId="50" priority="88" stopIfTrue="1" operator="notEqual">
      <formula>0</formula>
    </cfRule>
  </conditionalFormatting>
  <conditionalFormatting sqref="H51:Q51 S51">
    <cfRule type="cellIs" dxfId="49" priority="87" stopIfTrue="1" operator="notEqual">
      <formula>AB51</formula>
    </cfRule>
  </conditionalFormatting>
  <conditionalFormatting sqref="AS17:BB17 BD17">
    <cfRule type="cellIs" dxfId="48" priority="84" stopIfTrue="1" operator="notEqual">
      <formula>0</formula>
    </cfRule>
  </conditionalFormatting>
  <conditionalFormatting sqref="AF24:AF26">
    <cfRule type="cellIs" dxfId="47" priority="79" stopIfTrue="1" operator="notEqual">
      <formula>AZ24</formula>
    </cfRule>
  </conditionalFormatting>
  <conditionalFormatting sqref="AM17">
    <cfRule type="cellIs" dxfId="46" priority="75" stopIfTrue="1" operator="notEqual">
      <formula>BH17</formula>
    </cfRule>
  </conditionalFormatting>
  <conditionalFormatting sqref="AM33">
    <cfRule type="cellIs" dxfId="45" priority="70" stopIfTrue="1" operator="notEqual">
      <formula>BH33</formula>
    </cfRule>
  </conditionalFormatting>
  <conditionalFormatting sqref="AM51">
    <cfRule type="cellIs" dxfId="44" priority="67" stopIfTrue="1" operator="notEqual">
      <formula>BH51</formula>
    </cfRule>
  </conditionalFormatting>
  <conditionalFormatting sqref="R3">
    <cfRule type="cellIs" dxfId="43" priority="39" stopIfTrue="1" operator="notEqual">
      <formula>AL3</formula>
    </cfRule>
  </conditionalFormatting>
  <conditionalFormatting sqref="R4:R11">
    <cfRule type="cellIs" dxfId="42" priority="38" stopIfTrue="1" operator="notEqual">
      <formula>AL4</formula>
    </cfRule>
  </conditionalFormatting>
  <conditionalFormatting sqref="R12:R17 R24:R27 R19:R22">
    <cfRule type="cellIs" dxfId="41" priority="37" stopIfTrue="1" operator="notEqual">
      <formula>AL12</formula>
    </cfRule>
  </conditionalFormatting>
  <conditionalFormatting sqref="R53">
    <cfRule type="cellIs" dxfId="40" priority="36" stopIfTrue="1" operator="notEqual">
      <formula>AL53</formula>
    </cfRule>
  </conditionalFormatting>
  <conditionalFormatting sqref="R54">
    <cfRule type="cellIs" dxfId="39" priority="35" stopIfTrue="1" operator="notEqual">
      <formula>AL54</formula>
    </cfRule>
  </conditionalFormatting>
  <conditionalFormatting sqref="R28">
    <cfRule type="cellIs" dxfId="38" priority="34" stopIfTrue="1" operator="notEqual">
      <formula>AL28</formula>
    </cfRule>
  </conditionalFormatting>
  <conditionalFormatting sqref="AS23:BD23">
    <cfRule type="cellIs" dxfId="37" priority="33" stopIfTrue="1" operator="notEqual">
      <formula>0</formula>
    </cfRule>
  </conditionalFormatting>
  <conditionalFormatting sqref="S23">
    <cfRule type="cellIs" dxfId="36" priority="32" stopIfTrue="1" operator="notEqual">
      <formula>AM23</formula>
    </cfRule>
  </conditionalFormatting>
  <conditionalFormatting sqref="H23:Q23">
    <cfRule type="cellIs" dxfId="35" priority="31" stopIfTrue="1" operator="notEqual">
      <formula>AB23</formula>
    </cfRule>
  </conditionalFormatting>
  <conditionalFormatting sqref="AM23">
    <cfRule type="cellIs" dxfId="34" priority="30" stopIfTrue="1" operator="notEqual">
      <formula>BH23</formula>
    </cfRule>
  </conditionalFormatting>
  <conditionalFormatting sqref="AF23">
    <cfRule type="cellIs" dxfId="33" priority="29" stopIfTrue="1" operator="notEqual">
      <formula>AZ23</formula>
    </cfRule>
  </conditionalFormatting>
  <conditionalFormatting sqref="R23">
    <cfRule type="cellIs" dxfId="32" priority="27" stopIfTrue="1" operator="notEqual">
      <formula>AL23</formula>
    </cfRule>
  </conditionalFormatting>
  <conditionalFormatting sqref="AB3:AE16 AB52:AE52 AB19:AE22 AB17 AB34:AE50">
    <cfRule type="cellIs" dxfId="31" priority="26" stopIfTrue="1" operator="notEqual">
      <formula>AV3</formula>
    </cfRule>
  </conditionalFormatting>
  <conditionalFormatting sqref="AB24:AE32">
    <cfRule type="cellIs" dxfId="30" priority="25" stopIfTrue="1" operator="notEqual">
      <formula>AV24</formula>
    </cfRule>
  </conditionalFormatting>
  <conditionalFormatting sqref="AB33:AE33">
    <cfRule type="cellIs" dxfId="29" priority="24" stopIfTrue="1" operator="notEqual">
      <formula>AV33</formula>
    </cfRule>
  </conditionalFormatting>
  <conditionalFormatting sqref="AC17:AE17">
    <cfRule type="cellIs" dxfId="28" priority="22" stopIfTrue="1" operator="notEqual">
      <formula>AW17</formula>
    </cfRule>
  </conditionalFormatting>
  <conditionalFormatting sqref="AB51:AE51">
    <cfRule type="cellIs" dxfId="27" priority="23" stopIfTrue="1" operator="notEqual">
      <formula>AV51</formula>
    </cfRule>
  </conditionalFormatting>
  <conditionalFormatting sqref="AB23:AE23">
    <cfRule type="cellIs" dxfId="26" priority="21" stopIfTrue="1" operator="notEqual">
      <formula>AV23</formula>
    </cfRule>
  </conditionalFormatting>
  <conditionalFormatting sqref="AG3:AK16 AG52:AK53 AG19:AK22 AG34:AK50 AL29:AL52">
    <cfRule type="cellIs" dxfId="25" priority="20" stopIfTrue="1" operator="notEqual">
      <formula>BA3</formula>
    </cfRule>
  </conditionalFormatting>
  <conditionalFormatting sqref="AG24:AK25 AG27:AK32">
    <cfRule type="cellIs" dxfId="24" priority="19" stopIfTrue="1" operator="notEqual">
      <formula>BA24</formula>
    </cfRule>
  </conditionalFormatting>
  <conditionalFormatting sqref="AG26:AK26">
    <cfRule type="cellIs" dxfId="23" priority="18" stopIfTrue="1" operator="notEqual">
      <formula>BA26</formula>
    </cfRule>
  </conditionalFormatting>
  <conditionalFormatting sqref="AG33:AK33">
    <cfRule type="cellIs" dxfId="22" priority="17" stopIfTrue="1" operator="notEqual">
      <formula>BA33</formula>
    </cfRule>
  </conditionalFormatting>
  <conditionalFormatting sqref="AG17:AK17">
    <cfRule type="cellIs" dxfId="21" priority="15" stopIfTrue="1" operator="notEqual">
      <formula>BA17</formula>
    </cfRule>
  </conditionalFormatting>
  <conditionalFormatting sqref="AG51:AK51">
    <cfRule type="cellIs" dxfId="20" priority="16" stopIfTrue="1" operator="notEqual">
      <formula>BA51</formula>
    </cfRule>
  </conditionalFormatting>
  <conditionalFormatting sqref="AL3">
    <cfRule type="cellIs" dxfId="19" priority="14" stopIfTrue="1" operator="notEqual">
      <formula>BF3</formula>
    </cfRule>
  </conditionalFormatting>
  <conditionalFormatting sqref="AL4:AL11">
    <cfRule type="cellIs" dxfId="18" priority="13" stopIfTrue="1" operator="notEqual">
      <formula>BF4</formula>
    </cfRule>
  </conditionalFormatting>
  <conditionalFormatting sqref="AL12:AL17 AL24:AL27 AL19:AL22">
    <cfRule type="cellIs" dxfId="17" priority="12" stopIfTrue="1" operator="notEqual">
      <formula>BF12</formula>
    </cfRule>
  </conditionalFormatting>
  <conditionalFormatting sqref="AL53">
    <cfRule type="cellIs" dxfId="16" priority="11" stopIfTrue="1" operator="notEqual">
      <formula>BF53</formula>
    </cfRule>
  </conditionalFormatting>
  <conditionalFormatting sqref="AL28">
    <cfRule type="cellIs" dxfId="15" priority="10" stopIfTrue="1" operator="notEqual">
      <formula>BF28</formula>
    </cfRule>
  </conditionalFormatting>
  <conditionalFormatting sqref="AG23:AK23">
    <cfRule type="cellIs" dxfId="14" priority="9" stopIfTrue="1" operator="notEqual">
      <formula>BA23</formula>
    </cfRule>
  </conditionalFormatting>
  <conditionalFormatting sqref="AL23">
    <cfRule type="cellIs" dxfId="13" priority="8" stopIfTrue="1" operator="notEqual">
      <formula>BF23</formula>
    </cfRule>
  </conditionalFormatting>
  <conditionalFormatting sqref="AS18:BD18">
    <cfRule type="cellIs" dxfId="12" priority="7" stopIfTrue="1" operator="notEqual">
      <formula>0</formula>
    </cfRule>
  </conditionalFormatting>
  <conditionalFormatting sqref="H18:Q18 S18 AF18">
    <cfRule type="cellIs" dxfId="11" priority="6" stopIfTrue="1" operator="notEqual">
      <formula>AB18</formula>
    </cfRule>
  </conditionalFormatting>
  <conditionalFormatting sqref="AM18">
    <cfRule type="cellIs" dxfId="10" priority="5" stopIfTrue="1" operator="notEqual">
      <formula>BH18</formula>
    </cfRule>
  </conditionalFormatting>
  <conditionalFormatting sqref="R18">
    <cfRule type="cellIs" dxfId="9" priority="4" stopIfTrue="1" operator="notEqual">
      <formula>AL18</formula>
    </cfRule>
  </conditionalFormatting>
  <conditionalFormatting sqref="AB18:AE18">
    <cfRule type="cellIs" dxfId="8" priority="3" stopIfTrue="1" operator="notEqual">
      <formula>AV18</formula>
    </cfRule>
  </conditionalFormatting>
  <conditionalFormatting sqref="AG18:AK18">
    <cfRule type="cellIs" dxfId="7" priority="2" stopIfTrue="1" operator="notEqual">
      <formula>BA18</formula>
    </cfRule>
  </conditionalFormatting>
  <conditionalFormatting sqref="AL18">
    <cfRule type="cellIs" dxfId="6" priority="1" stopIfTrue="1" operator="notEqual">
      <formula>BF18</formula>
    </cfRule>
  </conditionalFormatting>
  <printOptions horizontalCentered="1"/>
  <pageMargins left="0.2" right="0.14000000000000001" top="0.93" bottom="0.48" header="0.26" footer="0.32"/>
  <pageSetup scale="61" orientation="portrait" r:id="rId1"/>
  <headerFooter alignWithMargins="0">
    <oddHeader>&amp;C&amp;"Arial,Bold"&amp;18&amp;F
 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outlinePr summaryBelow="0"/>
  </sheetPr>
  <dimension ref="A1:AG78"/>
  <sheetViews>
    <sheetView zoomScale="70" zoomScaleNormal="70" zoomScaleSheetLayoutView="57" workbookViewId="0">
      <selection activeCell="A2" sqref="A2"/>
    </sheetView>
  </sheetViews>
  <sheetFormatPr defaultRowHeight="13" x14ac:dyDescent="0.3"/>
  <cols>
    <col min="1" max="1" width="43.1796875" customWidth="1"/>
    <col min="2" max="3" width="26" customWidth="1"/>
    <col min="4" max="4" width="6.1796875" style="3" customWidth="1"/>
    <col min="5" max="6" width="6.7265625" style="3" customWidth="1"/>
    <col min="7" max="7" width="10.36328125" style="3" bestFit="1" customWidth="1"/>
    <col min="8" max="8" width="11.81640625" customWidth="1"/>
    <col min="9" max="9" width="9.81640625" customWidth="1"/>
    <col min="10" max="10" width="14.26953125" customWidth="1"/>
    <col min="11" max="12" width="13.7265625" customWidth="1"/>
    <col min="13" max="13" width="11.26953125" customWidth="1"/>
    <col min="14" max="14" width="10.81640625" customWidth="1"/>
    <col min="15" max="15" width="9.81640625" customWidth="1"/>
    <col min="16" max="20" width="16.54296875" customWidth="1"/>
    <col min="21" max="22" width="11" bestFit="1" customWidth="1"/>
    <col min="23" max="23" width="12.54296875" customWidth="1"/>
    <col min="24" max="25" width="12.1796875" bestFit="1" customWidth="1"/>
    <col min="26" max="26" width="12.54296875" bestFit="1" customWidth="1"/>
    <col min="27" max="27" width="10.81640625" bestFit="1" customWidth="1"/>
    <col min="33" max="33" width="9.54296875" bestFit="1" customWidth="1"/>
  </cols>
  <sheetData>
    <row r="1" spans="1:9" ht="26.25" customHeight="1" thickBot="1" x14ac:dyDescent="0.3">
      <c r="A1" s="28"/>
      <c r="B1" s="28"/>
      <c r="C1" s="28"/>
      <c r="D1" s="498"/>
      <c r="E1" s="498"/>
      <c r="F1" s="499"/>
      <c r="G1" s="442"/>
    </row>
    <row r="2" spans="1:9" ht="90" customHeight="1" thickBot="1" x14ac:dyDescent="0.3">
      <c r="A2" s="29" t="s">
        <v>34</v>
      </c>
      <c r="B2" s="29" t="s">
        <v>34</v>
      </c>
      <c r="C2" s="439"/>
      <c r="D2" s="448" t="s">
        <v>5</v>
      </c>
      <c r="E2" s="448" t="s">
        <v>4</v>
      </c>
      <c r="F2" s="449" t="s">
        <v>3</v>
      </c>
      <c r="G2" s="449" t="s">
        <v>2</v>
      </c>
    </row>
    <row r="3" spans="1:9" ht="34.5" customHeight="1" thickTop="1" thickBot="1" x14ac:dyDescent="0.55000000000000004">
      <c r="A3" s="26" t="str">
        <f>'Authors Contribution'!D30</f>
        <v xml:space="preserve">RWTH Aachen </v>
      </c>
      <c r="B3" s="26" t="str">
        <f>'Authors Contribution'!G30</f>
        <v>Aachen</v>
      </c>
      <c r="C3" s="440" t="s">
        <v>256</v>
      </c>
      <c r="D3" s="2">
        <f>VLOOKUP($A3,'Authors Contribution'!$D$3:$BN$56,6,0)</f>
        <v>1</v>
      </c>
      <c r="E3" s="2">
        <f>VLOOKUP($A3,'Authors Contribution'!$D$3:$BN$56,7,0)</f>
        <v>1</v>
      </c>
      <c r="F3" s="32">
        <f>VLOOKUP($A3,'Authors Contribution'!$D$3:$BN$56,8,0)</f>
        <v>9</v>
      </c>
      <c r="G3" s="32">
        <f>D3+E3+F3</f>
        <v>11</v>
      </c>
      <c r="H3" s="307">
        <f>VLOOKUP($A3,'Authors Contribution'!$D$3:$BN$56,7,0)</f>
        <v>1</v>
      </c>
      <c r="I3" s="307">
        <f>VLOOKUP($A3,'Authors Contribution'!$D$3:$BN$56,8,0)</f>
        <v>9</v>
      </c>
    </row>
    <row r="4" spans="1:9" ht="34.5" customHeight="1" thickTop="1" thickBot="1" x14ac:dyDescent="0.55000000000000004">
      <c r="A4" s="26" t="str">
        <f>'Authors Contribution'!D46</f>
        <v xml:space="preserve">University of Adelaide </v>
      </c>
      <c r="B4" s="26" t="str">
        <f>'Authors Contribution'!G46</f>
        <v>Adelaide</v>
      </c>
      <c r="C4" s="440" t="s">
        <v>257</v>
      </c>
      <c r="D4" s="2">
        <f>VLOOKUP($A4,'Authors Contribution'!$D$3:$BN$56,6,0)</f>
        <v>1</v>
      </c>
      <c r="E4" s="2">
        <f>VLOOKUP($A4,'Authors Contribution'!$D$3:$BN$56,7,0)</f>
        <v>1</v>
      </c>
      <c r="F4" s="32">
        <f>VLOOKUP($A4,'Authors Contribution'!$D$3:$BN$56,8,0)</f>
        <v>1</v>
      </c>
      <c r="G4" s="32">
        <f t="shared" ref="G4:G28" si="0">D4+E4+F4</f>
        <v>3</v>
      </c>
      <c r="H4" s="307">
        <f>VLOOKUP($A4,'Authors Contribution'!$D$3:$BN$56,7,0)</f>
        <v>1</v>
      </c>
      <c r="I4" s="307">
        <f>VLOOKUP($A4,'Authors Contribution'!$D$3:$BN$56,8,0)</f>
        <v>1</v>
      </c>
    </row>
    <row r="5" spans="1:9" ht="34.5" customHeight="1" thickTop="1" thickBot="1" x14ac:dyDescent="0.55000000000000004">
      <c r="A5" s="26" t="str">
        <f>'Authors Contribution'!D3</f>
        <v>University of  Alabama*</v>
      </c>
      <c r="B5" s="26" t="str">
        <f>'Authors Contribution'!G3</f>
        <v>Alabama</v>
      </c>
      <c r="C5" s="440" t="s">
        <v>258</v>
      </c>
      <c r="D5" s="2">
        <f>VLOOKUP($A5,'Authors Contribution'!$D$3:$BN$56,6,0)</f>
        <v>2</v>
      </c>
      <c r="E5" s="2">
        <f>VLOOKUP($A5,'Authors Contribution'!$D$3:$BN$56,7,0)</f>
        <v>1</v>
      </c>
      <c r="F5" s="32">
        <f>VLOOKUP($A5,'Authors Contribution'!$D$3:$BN$56,8,0)</f>
        <v>1</v>
      </c>
      <c r="G5" s="32">
        <f t="shared" si="0"/>
        <v>4</v>
      </c>
      <c r="H5" s="307">
        <f>VLOOKUP($A5,'Authors Contribution'!$D$3:$BN$56,7,0)</f>
        <v>1</v>
      </c>
      <c r="I5" s="307">
        <f>VLOOKUP($A5,'Authors Contribution'!$D$3:$BN$56,8,0)</f>
        <v>1</v>
      </c>
    </row>
    <row r="6" spans="1:9" ht="34.5" customHeight="1" thickTop="1" thickBot="1" x14ac:dyDescent="0.55000000000000004">
      <c r="A6" s="26" t="str">
        <f>'Authors Contribution'!D4</f>
        <v xml:space="preserve">University of Alaska </v>
      </c>
      <c r="B6" s="26" t="str">
        <f>'Authors Contribution'!G4</f>
        <v>Alaska</v>
      </c>
      <c r="C6" s="440" t="s">
        <v>258</v>
      </c>
      <c r="D6" s="2">
        <f>VLOOKUP($A6,'Authors Contribution'!$D$3:$BN$56,6,0)</f>
        <v>1</v>
      </c>
      <c r="E6" s="2">
        <f>VLOOKUP($A6,'Authors Contribution'!$D$3:$BN$56,7,0)</f>
        <v>0</v>
      </c>
      <c r="F6" s="32">
        <f>VLOOKUP($A6,'Authors Contribution'!$D$3:$BN$56,8,0)</f>
        <v>0</v>
      </c>
      <c r="G6" s="32">
        <f t="shared" si="0"/>
        <v>1</v>
      </c>
      <c r="H6" s="307">
        <f>VLOOKUP($A6,'Authors Contribution'!$D$3:$BN$56,7,0)</f>
        <v>0</v>
      </c>
      <c r="I6" s="307">
        <f>VLOOKUP($A6,'Authors Contribution'!$D$3:$BN$56,8,0)</f>
        <v>0</v>
      </c>
    </row>
    <row r="7" spans="1:9" ht="34.5" customHeight="1" thickTop="1" thickBot="1" x14ac:dyDescent="0.55000000000000004">
      <c r="A7" s="26" t="str">
        <f>'Authors Contribution'!D43</f>
        <v xml:space="preserve">University of Alberta </v>
      </c>
      <c r="B7" s="26" t="str">
        <f>'Authors Contribution'!G43</f>
        <v>Alberta</v>
      </c>
      <c r="C7" s="440" t="s">
        <v>259</v>
      </c>
      <c r="D7" s="2">
        <f>VLOOKUP($A7,'Authors Contribution'!$D$3:$BN$56,6,0)</f>
        <v>3</v>
      </c>
      <c r="E7" s="2">
        <f>VLOOKUP($A7,'Authors Contribution'!$D$3:$BN$56,7,0)</f>
        <v>3</v>
      </c>
      <c r="F7" s="32">
        <f>VLOOKUP($A7,'Authors Contribution'!$D$3:$BN$56,8,0)</f>
        <v>4</v>
      </c>
      <c r="G7" s="32">
        <f t="shared" si="0"/>
        <v>10</v>
      </c>
      <c r="H7" s="307">
        <f>VLOOKUP($A7,'Authors Contribution'!$D$3:$BN$56,7,0)</f>
        <v>3</v>
      </c>
      <c r="I7" s="307">
        <f>VLOOKUP($A7,'Authors Contribution'!$D$3:$BN$56,8,0)</f>
        <v>4</v>
      </c>
    </row>
    <row r="8" spans="1:9" ht="34.5" customHeight="1" thickTop="1" thickBot="1" x14ac:dyDescent="0.55000000000000004">
      <c r="A8" s="26" t="str">
        <f>'Authors Contribution'!D36</f>
        <v xml:space="preserve">Universität Bochum </v>
      </c>
      <c r="B8" s="26" t="str">
        <f>'Authors Contribution'!G36</f>
        <v>Bochum</v>
      </c>
      <c r="C8" s="440" t="s">
        <v>256</v>
      </c>
      <c r="D8" s="2">
        <f>VLOOKUP($A8,'Authors Contribution'!$D$3:$BN$56,6,0)</f>
        <v>1</v>
      </c>
      <c r="E8" s="2">
        <f>VLOOKUP($A8,'Authors Contribution'!$D$3:$BN$56,7,0)</f>
        <v>0</v>
      </c>
      <c r="F8" s="32">
        <f>VLOOKUP($A8,'Authors Contribution'!$D$3:$BN$56,8,0)</f>
        <v>2</v>
      </c>
      <c r="G8" s="32">
        <f t="shared" si="0"/>
        <v>3</v>
      </c>
      <c r="H8" s="307">
        <f>VLOOKUP($A8,'Authors Contribution'!$D$3:$BN$56,7,0)</f>
        <v>0</v>
      </c>
      <c r="I8" s="307">
        <f>VLOOKUP($A8,'Authors Contribution'!$D$3:$BN$56,8,0)</f>
        <v>2</v>
      </c>
    </row>
    <row r="9" spans="1:9" ht="34.5" customHeight="1" thickTop="1" thickBot="1" x14ac:dyDescent="0.55000000000000004">
      <c r="A9" s="26" t="str">
        <f>'Authors Contribution'!D45</f>
        <v xml:space="preserve">University of Canterbury </v>
      </c>
      <c r="B9" s="26" t="str">
        <f>'Authors Contribution'!G45</f>
        <v>Canterbury</v>
      </c>
      <c r="C9" s="440" t="s">
        <v>267</v>
      </c>
      <c r="D9" s="2">
        <f>VLOOKUP($A9,'Authors Contribution'!$D$3:$BN$56,6,0)</f>
        <v>1</v>
      </c>
      <c r="E9" s="2">
        <f>VLOOKUP($A9,'Authors Contribution'!$D$3:$BN$56,7,0)</f>
        <v>1</v>
      </c>
      <c r="F9" s="32">
        <f>VLOOKUP($A9,'Authors Contribution'!$D$3:$BN$56,8,0)</f>
        <v>2</v>
      </c>
      <c r="G9" s="32">
        <f t="shared" si="0"/>
        <v>4</v>
      </c>
      <c r="H9" s="307">
        <f>VLOOKUP($A9,'Authors Contribution'!$D$3:$BN$56,7,0)</f>
        <v>1</v>
      </c>
      <c r="I9" s="307">
        <f>VLOOKUP($A9,'Authors Contribution'!$D$3:$BN$56,8,0)</f>
        <v>2</v>
      </c>
    </row>
    <row r="10" spans="1:9" ht="34.5" customHeight="1" thickTop="1" thickBot="1" x14ac:dyDescent="0.55000000000000004">
      <c r="A10" s="26" t="str">
        <f>'Authors Contribution'!D47</f>
        <v xml:space="preserve">Chiba University </v>
      </c>
      <c r="B10" s="26" t="str">
        <f>'Authors Contribution'!G47</f>
        <v>Chiba</v>
      </c>
      <c r="C10" s="440" t="s">
        <v>260</v>
      </c>
      <c r="D10" s="2">
        <f>VLOOKUP($A10,'Authors Contribution'!$D$3:$BN$56,6,0)</f>
        <v>3</v>
      </c>
      <c r="E10" s="2">
        <f>VLOOKUP($A10,'Authors Contribution'!$D$3:$BN$56,7,0)</f>
        <v>2</v>
      </c>
      <c r="F10" s="32">
        <f>VLOOKUP($A10,'Authors Contribution'!$D$3:$BN$56,8,0)</f>
        <v>0</v>
      </c>
      <c r="G10" s="32">
        <f t="shared" si="0"/>
        <v>5</v>
      </c>
      <c r="H10" s="307">
        <f>VLOOKUP($A10,'Authors Contribution'!$D$3:$BN$56,7,0)</f>
        <v>2</v>
      </c>
      <c r="I10" s="307">
        <f>VLOOKUP($A10,'Authors Contribution'!$D$3:$BN$56,8,0)</f>
        <v>0</v>
      </c>
    </row>
    <row r="11" spans="1:9" ht="34.5" customHeight="1" thickTop="1" thickBot="1" x14ac:dyDescent="0.55000000000000004">
      <c r="A11" s="26" t="str">
        <f>'Authors Contribution'!D5</f>
        <v xml:space="preserve">Clark Atlanta </v>
      </c>
      <c r="B11" s="26" t="str">
        <f>'Authors Contribution'!G5</f>
        <v>Clark Atlanta</v>
      </c>
      <c r="C11" s="440" t="s">
        <v>258</v>
      </c>
      <c r="D11" s="2">
        <f>VLOOKUP($A11,'Authors Contribution'!$D$3:$BN$56,6,0)</f>
        <v>1</v>
      </c>
      <c r="E11" s="2">
        <f>VLOOKUP($A11,'Authors Contribution'!$D$3:$BN$56,7,0)</f>
        <v>0</v>
      </c>
      <c r="F11" s="32">
        <f>VLOOKUP($A11,'Authors Contribution'!$D$3:$BN$56,8,0)</f>
        <v>0</v>
      </c>
      <c r="G11" s="32">
        <f t="shared" si="0"/>
        <v>1</v>
      </c>
      <c r="H11" s="307">
        <f>VLOOKUP($A11,'Authors Contribution'!$D$3:$BN$56,7,0)</f>
        <v>0</v>
      </c>
      <c r="I11" s="307">
        <f>VLOOKUP($A11,'Authors Contribution'!$D$3:$BN$56,8,0)</f>
        <v>0</v>
      </c>
    </row>
    <row r="12" spans="1:9" ht="34.5" customHeight="1" thickTop="1" thickBot="1" x14ac:dyDescent="0.55000000000000004">
      <c r="A12" s="26" t="str">
        <f>'Authors Contribution'!D20</f>
        <v>University of Delaware*</v>
      </c>
      <c r="B12" s="26" t="str">
        <f>'Authors Contribution'!G20</f>
        <v>Delaware</v>
      </c>
      <c r="C12" s="440" t="s">
        <v>258</v>
      </c>
      <c r="D12" s="2">
        <f>VLOOKUP($A12,'Authors Contribution'!$D$3:$BN$56,6,0)</f>
        <v>5</v>
      </c>
      <c r="E12" s="2">
        <f>VLOOKUP($A12,'Authors Contribution'!$D$3:$BN$56,7,0)</f>
        <v>3</v>
      </c>
      <c r="F12" s="32">
        <f>VLOOKUP($A12,'Authors Contribution'!$D$3:$BN$56,8,0)</f>
        <v>2</v>
      </c>
      <c r="G12" s="32">
        <f t="shared" si="0"/>
        <v>10</v>
      </c>
      <c r="H12" s="307">
        <f>VLOOKUP($A12,'Authors Contribution'!$D$3:$BN$56,7,0)</f>
        <v>3</v>
      </c>
      <c r="I12" s="307">
        <f>VLOOKUP($A12,'Authors Contribution'!$D$3:$BN$56,8,0)</f>
        <v>2</v>
      </c>
    </row>
    <row r="13" spans="1:9" ht="34.5" customHeight="1" thickTop="1" thickBot="1" x14ac:dyDescent="0.55000000000000004">
      <c r="A13" s="26" t="str">
        <f>'Authors Contribution'!D29</f>
        <v xml:space="preserve">DESY-Zeuthen </v>
      </c>
      <c r="B13" s="26" t="str">
        <f>'Authors Contribution'!G29</f>
        <v>DESY</v>
      </c>
      <c r="C13" s="440" t="s">
        <v>256</v>
      </c>
      <c r="D13" s="2">
        <f>VLOOKUP($A13,'Authors Contribution'!$D$3:$BN$56,6,0)</f>
        <v>6</v>
      </c>
      <c r="E13" s="2">
        <f>VLOOKUP($A13,'Authors Contribution'!$D$3:$BN$56,7,0)</f>
        <v>5</v>
      </c>
      <c r="F13" s="32">
        <f>VLOOKUP($A13,'Authors Contribution'!$D$3:$BN$56,8,0)</f>
        <v>10</v>
      </c>
      <c r="G13" s="32">
        <f t="shared" si="0"/>
        <v>21</v>
      </c>
      <c r="H13" s="307">
        <f>VLOOKUP($A13,'Authors Contribution'!$D$3:$BN$56,7,0)</f>
        <v>5</v>
      </c>
      <c r="I13" s="307">
        <f>VLOOKUP($A13,'Authors Contribution'!$D$3:$BN$56,8,0)</f>
        <v>10</v>
      </c>
    </row>
    <row r="14" spans="1:9" ht="34.5" customHeight="1" thickTop="1" thickBot="1" x14ac:dyDescent="0.55000000000000004">
      <c r="A14" s="26" t="str">
        <f>'Authors Contribution'!D31</f>
        <v xml:space="preserve">Universität Dortmund </v>
      </c>
      <c r="B14" s="26" t="str">
        <f>'Authors Contribution'!G31</f>
        <v>Dortmund</v>
      </c>
      <c r="C14" s="440" t="s">
        <v>256</v>
      </c>
      <c r="D14" s="2">
        <f>VLOOKUP($A14,'Authors Contribution'!$D$3:$BN$56,6,0)</f>
        <v>1</v>
      </c>
      <c r="E14" s="2">
        <f>VLOOKUP($A14,'Authors Contribution'!$D$3:$BN$56,7,0)</f>
        <v>1</v>
      </c>
      <c r="F14" s="32">
        <f>VLOOKUP($A14,'Authors Contribution'!$D$3:$BN$56,8,0)</f>
        <v>6</v>
      </c>
      <c r="G14" s="32">
        <f t="shared" ref="G14" si="1">D14+E14+F14</f>
        <v>8</v>
      </c>
      <c r="H14" s="307">
        <f>VLOOKUP($A14,'Authors Contribution'!$D$3:$BN$56,7,0)</f>
        <v>1</v>
      </c>
      <c r="I14" s="307">
        <f>VLOOKUP($A14,'Authors Contribution'!$D$3:$BN$56,8,0)</f>
        <v>6</v>
      </c>
    </row>
    <row r="15" spans="1:9" ht="34.5" customHeight="1" thickTop="1" thickBot="1" x14ac:dyDescent="0.55000000000000004">
      <c r="A15" s="26" t="str">
        <f>'Authors Contribution'!D6</f>
        <v xml:space="preserve">Drexel University </v>
      </c>
      <c r="B15" s="26" t="str">
        <f>'Authors Contribution'!G6</f>
        <v>Drexel</v>
      </c>
      <c r="C15" s="440" t="s">
        <v>258</v>
      </c>
      <c r="D15" s="2">
        <f>VLOOKUP($A15,'Authors Contribution'!$D$3:$BN$56,6,0)</f>
        <v>1</v>
      </c>
      <c r="E15" s="2">
        <f>VLOOKUP($A15,'Authors Contribution'!$D$3:$BN$56,7,0)</f>
        <v>1</v>
      </c>
      <c r="F15" s="32">
        <f>VLOOKUP($A15,'Authors Contribution'!$D$3:$BN$56,8,0)</f>
        <v>2</v>
      </c>
      <c r="G15" s="32">
        <f t="shared" si="0"/>
        <v>4</v>
      </c>
      <c r="H15" s="307">
        <f>VLOOKUP($A15,'Authors Contribution'!$D$3:$BN$56,7,0)</f>
        <v>1</v>
      </c>
      <c r="I15" s="307">
        <f>VLOOKUP($A15,'Authors Contribution'!$D$3:$BN$56,8,0)</f>
        <v>2</v>
      </c>
    </row>
    <row r="16" spans="1:9" s="447" customFormat="1" ht="34.5" customHeight="1" thickTop="1" thickBot="1" x14ac:dyDescent="0.55000000000000004">
      <c r="A16" s="436" t="str">
        <f>'Authors Contribution'!D49</f>
        <v xml:space="preserve">Universität Erlangen-Nürnberg </v>
      </c>
      <c r="B16" s="436" t="str">
        <f>'Authors Contribution'!G49</f>
        <v>Erlangen</v>
      </c>
      <c r="C16" s="445" t="s">
        <v>256</v>
      </c>
      <c r="D16" s="2">
        <f>VLOOKUP($A16,'Authors Contribution'!$D$3:$BN$56,6,0)</f>
        <v>2</v>
      </c>
      <c r="E16" s="2">
        <f>VLOOKUP($A16,'Authors Contribution'!$D$3:$BN$56,7,0)</f>
        <v>1</v>
      </c>
      <c r="F16" s="32">
        <f>VLOOKUP($A16,'Authors Contribution'!$D$3:$BN$56,8,0)</f>
        <v>2</v>
      </c>
      <c r="G16" s="446">
        <f t="shared" si="0"/>
        <v>5</v>
      </c>
      <c r="H16" s="307">
        <f>VLOOKUP($A16,'Authors Contribution'!$D$3:$BN$56,7,0)</f>
        <v>1</v>
      </c>
      <c r="I16" s="307">
        <f>VLOOKUP($A16,'Authors Contribution'!$D$3:$BN$56,8,0)</f>
        <v>2</v>
      </c>
    </row>
    <row r="17" spans="1:20" ht="34.5" customHeight="1" thickTop="1" thickBot="1" x14ac:dyDescent="0.55000000000000004">
      <c r="A17" s="26" t="str">
        <f>'Authors Contribution'!D48</f>
        <v xml:space="preserve">Université de Genève </v>
      </c>
      <c r="B17" s="26" t="str">
        <f>'Authors Contribution'!G48</f>
        <v>Geneva</v>
      </c>
      <c r="C17" s="440" t="s">
        <v>261</v>
      </c>
      <c r="D17" s="2">
        <f>VLOOKUP($A17,'Authors Contribution'!$D$3:$BN$56,6,0)</f>
        <v>1</v>
      </c>
      <c r="E17" s="2">
        <f>VLOOKUP($A17,'Authors Contribution'!$D$3:$BN$56,7,0)</f>
        <v>1</v>
      </c>
      <c r="F17" s="32">
        <f>VLOOKUP($A17,'Authors Contribution'!$D$3:$BN$56,8,0)</f>
        <v>2</v>
      </c>
      <c r="G17" s="32">
        <f t="shared" si="0"/>
        <v>4</v>
      </c>
      <c r="H17" s="307">
        <f>VLOOKUP($A17,'Authors Contribution'!$D$3:$BN$56,7,0)</f>
        <v>1</v>
      </c>
      <c r="I17" s="307">
        <f>VLOOKUP($A17,'Authors Contribution'!$D$3:$BN$56,8,0)</f>
        <v>2</v>
      </c>
    </row>
    <row r="18" spans="1:20" ht="34.5" customHeight="1" thickTop="1" thickBot="1" x14ac:dyDescent="0.55000000000000004">
      <c r="A18" s="26" t="str">
        <f>'Authors Contribution'!D39</f>
        <v xml:space="preserve">University of Gent </v>
      </c>
      <c r="B18" s="26" t="str">
        <f>'Authors Contribution'!G39</f>
        <v>Gent</v>
      </c>
      <c r="C18" s="440" t="s">
        <v>262</v>
      </c>
      <c r="D18" s="2">
        <f>VLOOKUP($A18,'Authors Contribution'!$D$3:$BN$56,6,0)</f>
        <v>1</v>
      </c>
      <c r="E18" s="2">
        <f>VLOOKUP($A18,'Authors Contribution'!$D$3:$BN$56,7,0)</f>
        <v>1</v>
      </c>
      <c r="F18" s="32">
        <f>VLOOKUP($A18,'Authors Contribution'!$D$3:$BN$56,8,0)</f>
        <v>4</v>
      </c>
      <c r="G18" s="32">
        <f t="shared" si="0"/>
        <v>6</v>
      </c>
      <c r="H18" s="307">
        <f>VLOOKUP($A18,'Authors Contribution'!$D$3:$BN$56,7,0)</f>
        <v>1</v>
      </c>
      <c r="I18" s="307">
        <f>VLOOKUP($A18,'Authors Contribution'!$D$3:$BN$56,8,0)</f>
        <v>4</v>
      </c>
    </row>
    <row r="19" spans="1:20" ht="34.5" customHeight="1" thickTop="1" thickBot="1" x14ac:dyDescent="0.55000000000000004">
      <c r="A19" s="26" t="str">
        <f>'Authors Contribution'!D7</f>
        <v xml:space="preserve">Georgia Tech </v>
      </c>
      <c r="B19" s="26" t="str">
        <f>'Authors Contribution'!G7</f>
        <v>Georgia Tech</v>
      </c>
      <c r="C19" s="440" t="s">
        <v>258</v>
      </c>
      <c r="D19" s="2">
        <f>VLOOKUP($A19,'Authors Contribution'!$D$3:$BN$56,6,0)</f>
        <v>1</v>
      </c>
      <c r="E19" s="2">
        <f>VLOOKUP($A19,'Authors Contribution'!$D$3:$BN$56,7,0)</f>
        <v>0</v>
      </c>
      <c r="F19" s="32">
        <f>VLOOKUP($A19,'Authors Contribution'!$D$3:$BN$56,8,0)</f>
        <v>2</v>
      </c>
      <c r="G19" s="32">
        <f t="shared" si="0"/>
        <v>3</v>
      </c>
      <c r="H19" s="307">
        <f>VLOOKUP($A19,'Authors Contribution'!$D$3:$BN$56,7,0)</f>
        <v>0</v>
      </c>
      <c r="I19" s="307">
        <f>VLOOKUP($A19,'Authors Contribution'!$D$3:$BN$56,8,0)</f>
        <v>2</v>
      </c>
    </row>
    <row r="20" spans="1:20" ht="34.5" customHeight="1" thickTop="1" thickBot="1" x14ac:dyDescent="0.55000000000000004">
      <c r="A20" s="26" t="str">
        <f>'Authors Contribution'!D35</f>
        <v xml:space="preserve">Humboldt Universität Berlin </v>
      </c>
      <c r="B20" s="26" t="str">
        <f>'Authors Contribution'!G35</f>
        <v>Humboldt</v>
      </c>
      <c r="C20" s="440" t="s">
        <v>256</v>
      </c>
      <c r="D20" s="2">
        <f>VLOOKUP($A20,'Authors Contribution'!$D$3:$BN$56,6,0)</f>
        <v>1</v>
      </c>
      <c r="E20" s="2">
        <f>VLOOKUP($A20,'Authors Contribution'!$D$3:$BN$56,7,0)</f>
        <v>0</v>
      </c>
      <c r="F20" s="32">
        <f>VLOOKUP($A20,'Authors Contribution'!$D$3:$BN$56,8,0)</f>
        <v>1</v>
      </c>
      <c r="G20" s="32">
        <f t="shared" si="0"/>
        <v>2</v>
      </c>
      <c r="H20" s="307">
        <f>VLOOKUP($A20,'Authors Contribution'!$D$3:$BN$56,7,0)</f>
        <v>0</v>
      </c>
      <c r="I20" s="307">
        <f>VLOOKUP($A20,'Authors Contribution'!$D$3:$BN$56,8,0)</f>
        <v>1</v>
      </c>
    </row>
    <row r="21" spans="1:20" ht="34.5" customHeight="1" thickTop="1" thickBot="1" x14ac:dyDescent="0.55000000000000004">
      <c r="A21" s="26" t="str">
        <f>'Authors Contribution'!D21</f>
        <v xml:space="preserve">University of Kansas </v>
      </c>
      <c r="B21" s="26" t="str">
        <f>'Authors Contribution'!G21</f>
        <v>Kansas</v>
      </c>
      <c r="C21" s="440" t="s">
        <v>258</v>
      </c>
      <c r="D21" s="2">
        <f>VLOOKUP($A21,'Authors Contribution'!$D$3:$BN$56,6,0)</f>
        <v>1</v>
      </c>
      <c r="E21" s="2">
        <f>VLOOKUP($A21,'Authors Contribution'!$D$3:$BN$56,7,0)</f>
        <v>0</v>
      </c>
      <c r="F21" s="32">
        <f>VLOOKUP($A21,'Authors Contribution'!$D$3:$BN$56,8,0)</f>
        <v>0</v>
      </c>
      <c r="G21" s="32">
        <f t="shared" si="0"/>
        <v>1</v>
      </c>
      <c r="H21" s="307">
        <f>VLOOKUP($A21,'Authors Contribution'!$D$3:$BN$56,7,0)</f>
        <v>0</v>
      </c>
      <c r="I21" s="307">
        <f>VLOOKUP($A21,'Authors Contribution'!$D$3:$BN$56,8,0)</f>
        <v>0</v>
      </c>
    </row>
    <row r="22" spans="1:20" ht="34.5" customHeight="1" thickTop="1" thickBot="1" x14ac:dyDescent="0.55000000000000004">
      <c r="A22" s="26" t="str">
        <f>'Authors Contribution'!D8</f>
        <v>LBNL*</v>
      </c>
      <c r="B22" s="26" t="str">
        <f>'Authors Contribution'!G8</f>
        <v>LBNL</v>
      </c>
      <c r="C22" s="440" t="s">
        <v>258</v>
      </c>
      <c r="D22" s="2">
        <f>VLOOKUP($A22,'Authors Contribution'!$D$3:$BN$56,6,0)</f>
        <v>2</v>
      </c>
      <c r="E22" s="2">
        <f>VLOOKUP($A22,'Authors Contribution'!$D$3:$BN$56,7,0)</f>
        <v>2</v>
      </c>
      <c r="F22" s="32">
        <f>VLOOKUP($A22,'Authors Contribution'!$D$3:$BN$56,8,0)</f>
        <v>0</v>
      </c>
      <c r="G22" s="32">
        <f t="shared" si="0"/>
        <v>4</v>
      </c>
      <c r="H22" s="307">
        <f>VLOOKUP($A22,'Authors Contribution'!$D$3:$BN$56,7,0)</f>
        <v>2</v>
      </c>
      <c r="I22" s="307">
        <f>VLOOKUP($A22,'Authors Contribution'!$D$3:$BN$56,8,0)</f>
        <v>0</v>
      </c>
    </row>
    <row r="23" spans="1:20" ht="34.5" customHeight="1" thickTop="1" thickBot="1" x14ac:dyDescent="0.55000000000000004">
      <c r="A23" s="26" t="str">
        <f>'Authors Contribution'!D9</f>
        <v xml:space="preserve">Marquette University </v>
      </c>
      <c r="B23" s="26" t="str">
        <f>'Authors Contribution'!G9</f>
        <v>Marquette</v>
      </c>
      <c r="C23" s="440" t="s">
        <v>258</v>
      </c>
      <c r="D23" s="2">
        <f>VLOOKUP($A23,'Authors Contribution'!$D$3:$BN$56,6,0)</f>
        <v>1</v>
      </c>
      <c r="E23" s="2">
        <f>VLOOKUP($A23,'Authors Contribution'!$D$3:$BN$56,7,0)</f>
        <v>1</v>
      </c>
      <c r="F23" s="32">
        <f>VLOOKUP($A23,'Authors Contribution'!$D$3:$BN$56,8,0)</f>
        <v>0</v>
      </c>
      <c r="G23" s="32">
        <f t="shared" si="0"/>
        <v>2</v>
      </c>
      <c r="H23" s="307">
        <f>VLOOKUP($A23,'Authors Contribution'!$D$3:$BN$56,7,0)</f>
        <v>1</v>
      </c>
      <c r="I23" s="307">
        <f>VLOOKUP($A23,'Authors Contribution'!$D$3:$BN$56,8,0)</f>
        <v>0</v>
      </c>
    </row>
    <row r="24" spans="1:20" ht="34.5" customHeight="1" thickTop="1" thickBot="1" x14ac:dyDescent="0.55000000000000004">
      <c r="A24" s="26" t="str">
        <f>'Authors Contribution'!D10</f>
        <v xml:space="preserve">Massachusetts Institute of Technology </v>
      </c>
      <c r="B24" s="26" t="str">
        <f>'Authors Contribution'!G10</f>
        <v>MIT</v>
      </c>
      <c r="C24" s="440" t="s">
        <v>258</v>
      </c>
      <c r="D24" s="2">
        <f>VLOOKUP($A24,'Authors Contribution'!$D$3:$BN$56,6,0)</f>
        <v>1</v>
      </c>
      <c r="E24" s="2">
        <f>VLOOKUP($A24,'Authors Contribution'!$D$3:$BN$56,7,0)</f>
        <v>1</v>
      </c>
      <c r="F24" s="32">
        <f>VLOOKUP($A24,'Authors Contribution'!$D$3:$BN$56,8,0)</f>
        <v>4</v>
      </c>
      <c r="G24" s="32">
        <f t="shared" ref="G24" si="2">D24+E24+F24</f>
        <v>6</v>
      </c>
      <c r="H24" s="307">
        <f>VLOOKUP($A24,'Authors Contribution'!$D$3:$BN$56,7,0)</f>
        <v>1</v>
      </c>
      <c r="I24" s="307">
        <f>VLOOKUP($A24,'Authors Contribution'!$D$3:$BN$56,8,0)</f>
        <v>4</v>
      </c>
      <c r="K24" s="462" t="s">
        <v>108</v>
      </c>
      <c r="L24" s="463"/>
      <c r="M24" s="463"/>
      <c r="N24" s="463"/>
      <c r="O24" s="464"/>
      <c r="P24" s="509" t="s">
        <v>20</v>
      </c>
      <c r="Q24" s="510"/>
      <c r="R24" s="510"/>
      <c r="S24" s="510"/>
      <c r="T24" s="510"/>
    </row>
    <row r="25" spans="1:20" ht="34.5" customHeight="1" thickTop="1" thickBot="1" x14ac:dyDescent="0.55000000000000004">
      <c r="A25" s="26" t="str">
        <f>'Authors Contribution'!D11</f>
        <v>Michigan State University*</v>
      </c>
      <c r="B25" s="26" t="str">
        <f>'Authors Contribution'!G11</f>
        <v>MSU</v>
      </c>
      <c r="C25" s="440" t="s">
        <v>258</v>
      </c>
      <c r="D25" s="2">
        <f>VLOOKUP($A25,'Authors Contribution'!$D$3:$BN$56,6,0)</f>
        <v>2</v>
      </c>
      <c r="E25" s="2">
        <f>VLOOKUP($A25,'Authors Contribution'!$D$3:$BN$56,7,0)</f>
        <v>0</v>
      </c>
      <c r="F25" s="32">
        <f>VLOOKUP($A25,'Authors Contribution'!$D$3:$BN$56,8,0)</f>
        <v>2</v>
      </c>
      <c r="G25" s="32">
        <f t="shared" si="0"/>
        <v>4</v>
      </c>
      <c r="H25" s="307">
        <f>VLOOKUP($A25,'Authors Contribution'!$D$3:$BN$56,7,0)</f>
        <v>0</v>
      </c>
      <c r="I25" s="307">
        <f>VLOOKUP($A25,'Authors Contribution'!$D$3:$BN$56,8,0)</f>
        <v>2</v>
      </c>
      <c r="K25" s="506" t="str">
        <f>'Authors Contribution'!D1</f>
        <v>v 24.0 May 10, 2018</v>
      </c>
      <c r="L25" s="507"/>
      <c r="M25" s="507"/>
      <c r="N25" s="507"/>
      <c r="O25" s="508"/>
      <c r="P25" s="310" t="s">
        <v>112</v>
      </c>
      <c r="Q25" s="315" t="s">
        <v>5</v>
      </c>
      <c r="R25" s="316" t="s">
        <v>109</v>
      </c>
      <c r="S25" s="317" t="s">
        <v>250</v>
      </c>
      <c r="T25" s="318" t="s">
        <v>2</v>
      </c>
    </row>
    <row r="26" spans="1:20" ht="34.5" customHeight="1" thickTop="1" thickBot="1" x14ac:dyDescent="0.55000000000000004">
      <c r="A26" s="26" t="str">
        <f>'Authors Contribution'!D37</f>
        <v xml:space="preserve">Technische Universität München </v>
      </c>
      <c r="B26" s="26" t="str">
        <f>'Authors Contribution'!G37</f>
        <v>Munich</v>
      </c>
      <c r="C26" s="440" t="s">
        <v>256</v>
      </c>
      <c r="D26" s="2">
        <f>VLOOKUP($A26,'Authors Contribution'!$D$3:$BN$56,6,0)</f>
        <v>1</v>
      </c>
      <c r="E26" s="2">
        <f>VLOOKUP($A26,'Authors Contribution'!$D$3:$BN$56,7,0)</f>
        <v>0</v>
      </c>
      <c r="F26" s="32">
        <f>VLOOKUP($A26,'Authors Contribution'!$D$3:$BN$56,8,0)</f>
        <v>4</v>
      </c>
      <c r="G26" s="32">
        <f>D26+E26+F26</f>
        <v>5</v>
      </c>
      <c r="H26" s="307">
        <f>VLOOKUP($A26,'Authors Contribution'!$D$3:$BN$56,7,0)</f>
        <v>0</v>
      </c>
      <c r="I26" s="307">
        <f>VLOOKUP($A26,'Authors Contribution'!$D$3:$BN$56,8,0)</f>
        <v>4</v>
      </c>
      <c r="K26" s="511" t="s">
        <v>85</v>
      </c>
      <c r="L26" s="512"/>
      <c r="M26" s="512"/>
      <c r="N26" s="512"/>
      <c r="O26" s="513"/>
      <c r="P26" s="311">
        <f>'Authors Contribution'!H28</f>
        <v>71</v>
      </c>
      <c r="Q26" s="313">
        <f>'Authors Contribution'!I28</f>
        <v>42</v>
      </c>
      <c r="R26" s="309">
        <f>'Authors Contribution'!J28</f>
        <v>29</v>
      </c>
      <c r="S26" s="314">
        <f>'Authors Contribution'!K28</f>
        <v>39</v>
      </c>
      <c r="T26" s="312">
        <f>SUM(Q26:S26)</f>
        <v>110</v>
      </c>
    </row>
    <row r="27" spans="1:20" ht="34.5" customHeight="1" thickTop="1" thickBot="1" x14ac:dyDescent="0.55000000000000004">
      <c r="A27" s="26" t="str">
        <f>'Authors Contribution'!D33</f>
        <v xml:space="preserve">University of Münster </v>
      </c>
      <c r="B27" s="26" t="str">
        <f>'Authors Contribution'!G33</f>
        <v>Münster</v>
      </c>
      <c r="C27" s="440" t="s">
        <v>256</v>
      </c>
      <c r="D27" s="2">
        <f>VLOOKUP($A27,'Authors Contribution'!$D$3:$BN$56,6,0)</f>
        <v>1</v>
      </c>
      <c r="E27" s="2">
        <f>VLOOKUP($A27,'Authors Contribution'!$D$3:$BN$56,7,0)</f>
        <v>1</v>
      </c>
      <c r="F27" s="32">
        <f>VLOOKUP($A27,'Authors Contribution'!$D$3:$BN$56,8,0)</f>
        <v>2</v>
      </c>
      <c r="G27" s="32">
        <f t="shared" ref="G27" si="3">D27+E27+F27</f>
        <v>4</v>
      </c>
      <c r="H27" s="307">
        <f>VLOOKUP($A27,'Authors Contribution'!$D$3:$BN$56,7,0)</f>
        <v>1</v>
      </c>
      <c r="I27" s="307">
        <f>VLOOKUP($A27,'Authors Contribution'!$D$3:$BN$56,8,0)</f>
        <v>2</v>
      </c>
      <c r="K27" s="500" t="s">
        <v>70</v>
      </c>
      <c r="L27" s="501"/>
      <c r="M27" s="501"/>
      <c r="N27" s="501"/>
      <c r="O27" s="502"/>
      <c r="P27" s="324">
        <f>'Authors Contribution'!H53</f>
        <v>67</v>
      </c>
      <c r="Q27" s="325">
        <f>'Authors Contribution'!I53</f>
        <v>41</v>
      </c>
      <c r="R27" s="326">
        <f>'Authors Contribution'!J53</f>
        <v>26</v>
      </c>
      <c r="S27" s="327">
        <f>'Authors Contribution'!K53</f>
        <v>75</v>
      </c>
      <c r="T27" s="328">
        <f>SUM(Q27:S27)</f>
        <v>142</v>
      </c>
    </row>
    <row r="28" spans="1:20" ht="34.5" customHeight="1" thickTop="1" thickBot="1" x14ac:dyDescent="0.55000000000000004">
      <c r="A28" s="26" t="str">
        <f>'Authors Contribution'!D32</f>
        <v xml:space="preserve">Universität Mainz </v>
      </c>
      <c r="B28" s="26" t="str">
        <f>'Authors Contribution'!G32</f>
        <v>Mainz</v>
      </c>
      <c r="C28" s="440" t="s">
        <v>256</v>
      </c>
      <c r="D28" s="2">
        <f>VLOOKUP($A28,'Authors Contribution'!$D$3:$BN$56,6,0)</f>
        <v>2</v>
      </c>
      <c r="E28" s="2">
        <f>VLOOKUP($A28,'Authors Contribution'!$D$3:$BN$56,7,0)</f>
        <v>1</v>
      </c>
      <c r="F28" s="32">
        <f>VLOOKUP($A28,'Authors Contribution'!$D$3:$BN$56,8,0)</f>
        <v>5</v>
      </c>
      <c r="G28" s="32">
        <f t="shared" si="0"/>
        <v>8</v>
      </c>
      <c r="H28" s="307">
        <f>VLOOKUP($A28,'Authors Contribution'!$D$3:$BN$56,7,0)</f>
        <v>1</v>
      </c>
      <c r="I28" s="307">
        <f>VLOOKUP($A28,'Authors Contribution'!$D$3:$BN$56,8,0)</f>
        <v>5</v>
      </c>
      <c r="K28" s="516" t="s">
        <v>71</v>
      </c>
      <c r="L28" s="517"/>
      <c r="M28" s="517"/>
      <c r="N28" s="517"/>
      <c r="O28" s="518"/>
      <c r="P28" s="319">
        <f>'Authors Contribution'!H54</f>
        <v>138</v>
      </c>
      <c r="Q28" s="320">
        <f>'Authors Contribution'!I54</f>
        <v>83</v>
      </c>
      <c r="R28" s="321">
        <f>'Authors Contribution'!J54</f>
        <v>55</v>
      </c>
      <c r="S28" s="322">
        <f>'Authors Contribution'!K54</f>
        <v>114</v>
      </c>
      <c r="T28" s="323">
        <f>SUM(Q28:S28)</f>
        <v>252</v>
      </c>
    </row>
    <row r="29" spans="1:20" ht="33.75" customHeight="1" thickTop="1" thickBot="1" x14ac:dyDescent="0.55000000000000004">
      <c r="A29" s="26" t="str">
        <f>'Authors Contribution'!D22</f>
        <v>University of Maryland*</v>
      </c>
      <c r="B29" s="26" t="str">
        <f>'Authors Contribution'!G22</f>
        <v>Maryland</v>
      </c>
      <c r="C29" s="440" t="s">
        <v>258</v>
      </c>
      <c r="D29" s="2">
        <f>VLOOKUP($A29,'Authors Contribution'!$D$3:$BN$56,6,0)</f>
        <v>3</v>
      </c>
      <c r="E29" s="2">
        <f>VLOOKUP($A29,'Authors Contribution'!$D$3:$BN$56,7,0)</f>
        <v>2</v>
      </c>
      <c r="F29" s="32">
        <f>VLOOKUP($A29,'Authors Contribution'!$D$3:$BN$56,8,0)</f>
        <v>2</v>
      </c>
      <c r="G29" s="32">
        <f t="shared" ref="G29" si="4">D29+E29+F29</f>
        <v>7</v>
      </c>
      <c r="H29" s="307">
        <f>VLOOKUP($A29,'Authors Contribution'!$D$3:$BN$56,7,0)</f>
        <v>2</v>
      </c>
      <c r="I29" s="307">
        <f>VLOOKUP($A29,'Authors Contribution'!$D$3:$BN$56,8,0)</f>
        <v>2</v>
      </c>
      <c r="P29" s="308" t="s">
        <v>218</v>
      </c>
      <c r="Q29" s="308" t="s">
        <v>214</v>
      </c>
      <c r="R29" s="308" t="s">
        <v>215</v>
      </c>
      <c r="S29" s="308" t="s">
        <v>216</v>
      </c>
      <c r="T29" s="308" t="s">
        <v>217</v>
      </c>
    </row>
    <row r="30" spans="1:20" ht="34.5" customHeight="1" thickTop="1" thickBot="1" x14ac:dyDescent="0.55000000000000004">
      <c r="A30" s="436" t="str">
        <f>'Authors Contribution'!D50</f>
        <v xml:space="preserve">Niels Bohr Institute </v>
      </c>
      <c r="B30" s="436" t="str">
        <f>'Authors Contribution'!G50</f>
        <v>NBI</v>
      </c>
      <c r="C30" s="445" t="s">
        <v>263</v>
      </c>
      <c r="D30" s="2">
        <f>VLOOKUP($A30,'Authors Contribution'!$D$3:$BN$56,6,0)</f>
        <v>2</v>
      </c>
      <c r="E30" s="2">
        <f>VLOOKUP($A30,'Authors Contribution'!$D$3:$BN$56,7,0)</f>
        <v>2</v>
      </c>
      <c r="F30" s="32">
        <f>VLOOKUP($A30,'Authors Contribution'!$D$3:$BN$56,8,0)</f>
        <v>2</v>
      </c>
      <c r="G30" s="446">
        <f>D30+E30+F30</f>
        <v>6</v>
      </c>
      <c r="H30" s="307">
        <f>VLOOKUP($A30,'Authors Contribution'!$D$3:$BN$56,7,0)</f>
        <v>2</v>
      </c>
      <c r="I30" s="307">
        <f>VLOOKUP($A30,'Authors Contribution'!$D$3:$BN$56,8,0)</f>
        <v>2</v>
      </c>
    </row>
    <row r="31" spans="1:20" ht="34.5" customHeight="1" thickTop="1" thickBot="1" x14ac:dyDescent="0.55000000000000004">
      <c r="A31" s="26" t="str">
        <f>'Authors Contribution'!D12</f>
        <v xml:space="preserve">Ohio State University </v>
      </c>
      <c r="B31" s="26" t="str">
        <f>'Authors Contribution'!G12</f>
        <v>Ohio</v>
      </c>
      <c r="C31" s="440" t="s">
        <v>258</v>
      </c>
      <c r="D31" s="2">
        <f>VLOOKUP($A31,'Authors Contribution'!$D$3:$BN$56,6,0)</f>
        <v>1</v>
      </c>
      <c r="E31" s="2">
        <f>VLOOKUP($A31,'Authors Contribution'!$D$3:$BN$56,7,0)</f>
        <v>1</v>
      </c>
      <c r="F31" s="32">
        <f>VLOOKUP($A31,'Authors Contribution'!$D$3:$BN$56,8,0)</f>
        <v>0</v>
      </c>
      <c r="G31" s="32">
        <f>D31+E31+F31</f>
        <v>2</v>
      </c>
      <c r="H31" s="307">
        <f>VLOOKUP($A31,'Authors Contribution'!$D$3:$BN$56,7,0)</f>
        <v>1</v>
      </c>
      <c r="I31" s="307">
        <f>VLOOKUP($A31,'Authors Contribution'!$D$3:$BN$56,8,0)</f>
        <v>0</v>
      </c>
    </row>
    <row r="32" spans="1:20" ht="42" customHeight="1" thickTop="1" thickBot="1" x14ac:dyDescent="0.55000000000000004">
      <c r="A32" s="26" t="str">
        <f>'Authors Contribution'!D44</f>
        <v xml:space="preserve">University of Oxford </v>
      </c>
      <c r="B32" s="26" t="str">
        <f>'Authors Contribution'!G44</f>
        <v>Oxford</v>
      </c>
      <c r="C32" s="440" t="s">
        <v>264</v>
      </c>
      <c r="D32" s="2">
        <f>VLOOKUP($A32,'Authors Contribution'!$D$3:$BN$56,6,0)</f>
        <v>1</v>
      </c>
      <c r="E32" s="2">
        <f>VLOOKUP($A32,'Authors Contribution'!$D$3:$BN$56,7,0)</f>
        <v>0</v>
      </c>
      <c r="F32" s="32">
        <f>VLOOKUP($A32,'Authors Contribution'!$D$3:$BN$56,8,0)</f>
        <v>0</v>
      </c>
      <c r="G32" s="32">
        <f>D32+E32+F32</f>
        <v>1</v>
      </c>
      <c r="H32" s="307">
        <f>VLOOKUP($A32,'Authors Contribution'!$D$3:$BN$56,7,0)</f>
        <v>0</v>
      </c>
      <c r="I32" s="307">
        <f>VLOOKUP($A32,'Authors Contribution'!$D$3:$BN$56,8,0)</f>
        <v>0</v>
      </c>
    </row>
    <row r="33" spans="1:31" ht="34.5" customHeight="1" thickTop="1" thickBot="1" x14ac:dyDescent="0.55000000000000004">
      <c r="A33" s="26" t="str">
        <f>'Authors Contribution'!D13</f>
        <v>Pennsylvania State University*</v>
      </c>
      <c r="B33" s="26" t="str">
        <f>'Authors Contribution'!G13</f>
        <v>Penn State</v>
      </c>
      <c r="C33" s="440" t="s">
        <v>258</v>
      </c>
      <c r="D33" s="2">
        <f>VLOOKUP($A33,'Authors Contribution'!$D$3:$BN$56,6,0)</f>
        <v>1</v>
      </c>
      <c r="E33" s="2">
        <f>VLOOKUP($A33,'Authors Contribution'!$D$3:$BN$56,7,0)</f>
        <v>4</v>
      </c>
      <c r="F33" s="32">
        <f>VLOOKUP($A33,'Authors Contribution'!$D$3:$BN$56,8,0)</f>
        <v>4</v>
      </c>
      <c r="G33" s="32">
        <f t="shared" ref="G33:G34" si="5">D33+E33+F33</f>
        <v>9</v>
      </c>
      <c r="H33" s="307">
        <f>VLOOKUP($A33,'Authors Contribution'!$D$3:$BN$56,7,0)</f>
        <v>4</v>
      </c>
      <c r="I33" s="307">
        <f>VLOOKUP($A33,'Authors Contribution'!$D$3:$BN$56,8,0)</f>
        <v>4</v>
      </c>
    </row>
    <row r="34" spans="1:31" ht="34.5" customHeight="1" thickTop="1" thickBot="1" x14ac:dyDescent="0.55000000000000004">
      <c r="A34" s="26" t="str">
        <f>'Authors Contribution'!D23</f>
        <v xml:space="preserve">University of Rochester </v>
      </c>
      <c r="B34" s="26" t="str">
        <f>'Authors Contribution'!G23</f>
        <v>Rochester</v>
      </c>
      <c r="C34" s="440" t="s">
        <v>258</v>
      </c>
      <c r="D34" s="2">
        <f>VLOOKUP($A34,'Authors Contribution'!$D$3:$BN$56,6,0)</f>
        <v>1</v>
      </c>
      <c r="E34" s="2">
        <f>VLOOKUP($A34,'Authors Contribution'!$D$3:$BN$56,7,0)</f>
        <v>0</v>
      </c>
      <c r="F34" s="32">
        <f>VLOOKUP($A34,'Authors Contribution'!$D$3:$BN$56,8,0)</f>
        <v>1</v>
      </c>
      <c r="G34" s="32">
        <f t="shared" si="5"/>
        <v>2</v>
      </c>
      <c r="H34" s="307">
        <f>VLOOKUP($A34,'Authors Contribution'!$D$3:$BN$56,7,0)</f>
        <v>0</v>
      </c>
      <c r="I34" s="307">
        <f>VLOOKUP($A34,'Authors Contribution'!$D$3:$BN$56,8,0)</f>
        <v>1</v>
      </c>
    </row>
    <row r="35" spans="1:31" ht="34.5" customHeight="1" thickTop="1" thickBot="1" x14ac:dyDescent="0.55000000000000004">
      <c r="A35" s="26" t="str">
        <f>'Authors Contribution'!D14</f>
        <v>South Dakota School of Mines &amp; Technology*</v>
      </c>
      <c r="B35" s="26" t="str">
        <f>'Authors Contribution'!G14</f>
        <v>SDSMT</v>
      </c>
      <c r="C35" s="440" t="s">
        <v>258</v>
      </c>
      <c r="D35" s="2">
        <f>VLOOKUP($A35,'Authors Contribution'!$D$3:$BN$56,6,0)</f>
        <v>1</v>
      </c>
      <c r="E35" s="2">
        <f>VLOOKUP($A35,'Authors Contribution'!$D$3:$BN$56,7,0)</f>
        <v>0</v>
      </c>
      <c r="F35" s="32">
        <f>VLOOKUP($A35,'Authors Contribution'!$D$3:$BN$56,8,0)</f>
        <v>1</v>
      </c>
      <c r="G35" s="32">
        <f t="shared" ref="G35" si="6">D35+E35+F35</f>
        <v>2</v>
      </c>
      <c r="H35" s="307">
        <f>VLOOKUP($A35,'Authors Contribution'!$D$3:$BN$56,7,0)</f>
        <v>0</v>
      </c>
      <c r="I35" s="307">
        <f>VLOOKUP($A35,'Authors Contribution'!$D$3:$BN$56,8,0)</f>
        <v>1</v>
      </c>
    </row>
    <row r="36" spans="1:31" ht="44.25" customHeight="1" thickTop="1" thickBot="1" x14ac:dyDescent="0.55000000000000004">
      <c r="A36" s="26" t="str">
        <f>'Authors Contribution'!D51</f>
        <v xml:space="preserve">Sungkyunkwan University </v>
      </c>
      <c r="B36" s="26" t="str">
        <f>'Authors Contribution'!G51</f>
        <v>SKKU</v>
      </c>
      <c r="C36" s="440" t="s">
        <v>265</v>
      </c>
      <c r="D36" s="2">
        <f>VLOOKUP($A36,'Authors Contribution'!$D$3:$BN$56,6,0)</f>
        <v>1</v>
      </c>
      <c r="E36" s="2">
        <f>VLOOKUP($A36,'Authors Contribution'!$D$3:$BN$56,7,0)</f>
        <v>1</v>
      </c>
      <c r="F36" s="32">
        <f>VLOOKUP($A36,'Authors Contribution'!$D$3:$BN$56,8,0)</f>
        <v>5</v>
      </c>
      <c r="G36" s="32">
        <f>D36+E36+F36</f>
        <v>7</v>
      </c>
      <c r="H36" s="307">
        <f>VLOOKUP($A36,'Authors Contribution'!$D$3:$BN$56,7,0)</f>
        <v>1</v>
      </c>
      <c r="I36" s="307">
        <f>VLOOKUP($A36,'Authors Contribution'!$D$3:$BN$56,8,0)</f>
        <v>5</v>
      </c>
    </row>
    <row r="37" spans="1:31" ht="33" customHeight="1" thickTop="1" thickBot="1" x14ac:dyDescent="0.55000000000000004">
      <c r="A37" s="26" t="str">
        <f>'Authors Contribution'!D15</f>
        <v xml:space="preserve">Southern University </v>
      </c>
      <c r="B37" s="26" t="str">
        <f>'Authors Contribution'!G15</f>
        <v>Southern</v>
      </c>
      <c r="C37" s="440" t="s">
        <v>258</v>
      </c>
      <c r="D37" s="2">
        <f>VLOOKUP($A37,'Authors Contribution'!$D$3:$BN$56,6,0)</f>
        <v>2</v>
      </c>
      <c r="E37" s="2">
        <f>VLOOKUP($A37,'Authors Contribution'!$D$3:$BN$56,7,0)</f>
        <v>1</v>
      </c>
      <c r="F37" s="32">
        <f>VLOOKUP($A37,'Authors Contribution'!$D$3:$BN$56,8,0)</f>
        <v>0</v>
      </c>
      <c r="G37" s="32">
        <f t="shared" ref="G37" si="7">D37+E37+F37</f>
        <v>3</v>
      </c>
      <c r="H37" s="307">
        <f>VLOOKUP($A37,'Authors Contribution'!$D$3:$BN$56,7,0)</f>
        <v>1</v>
      </c>
      <c r="I37" s="307">
        <f>VLOOKUP($A37,'Authors Contribution'!$D$3:$BN$56,8,0)</f>
        <v>0</v>
      </c>
    </row>
    <row r="38" spans="1:31" ht="44.25" customHeight="1" thickTop="1" thickBot="1" x14ac:dyDescent="0.55000000000000004">
      <c r="A38" s="26" t="str">
        <f>'Authors Contribution'!D52</f>
        <v xml:space="preserve">SNOLAB / Queen's University </v>
      </c>
      <c r="B38" s="26" t="str">
        <f>'Authors Contribution'!G52</f>
        <v>SNOLAB</v>
      </c>
      <c r="C38" s="440" t="s">
        <v>259</v>
      </c>
      <c r="D38" s="2">
        <f>VLOOKUP($A38,'Authors Contribution'!$D$3:$BN$56,6,0)</f>
        <v>1</v>
      </c>
      <c r="E38" s="2">
        <f>VLOOKUP($A38,'Authors Contribution'!$D$3:$BN$56,7,0)</f>
        <v>0</v>
      </c>
      <c r="F38" s="32">
        <f>VLOOKUP($A38,'Authors Contribution'!$D$3:$BN$56,8,0)</f>
        <v>0</v>
      </c>
      <c r="G38" s="32">
        <f>D38+E38+F38</f>
        <v>1</v>
      </c>
      <c r="H38" s="307">
        <f>VLOOKUP($A38,'Authors Contribution'!$D$3:$BN$56,7,0)</f>
        <v>0</v>
      </c>
      <c r="I38" s="307">
        <f>VLOOKUP($A38,'Authors Contribution'!$D$3:$BN$56,8,0)</f>
        <v>0</v>
      </c>
    </row>
    <row r="39" spans="1:31" ht="44.25" customHeight="1" thickTop="1" thickBot="1" x14ac:dyDescent="0.55000000000000004">
      <c r="A39" s="26" t="str">
        <f>'Authors Contribution'!D41</f>
        <v xml:space="preserve">Stockholm University </v>
      </c>
      <c r="B39" s="26" t="str">
        <f>'Authors Contribution'!G41</f>
        <v>Stockholm</v>
      </c>
      <c r="C39" s="440" t="s">
        <v>266</v>
      </c>
      <c r="D39" s="2">
        <f>VLOOKUP($A39,'Authors Contribution'!$D$3:$BN$56,6,0)</f>
        <v>3</v>
      </c>
      <c r="E39" s="2">
        <f>VLOOKUP($A39,'Authors Contribution'!$D$3:$BN$56,7,0)</f>
        <v>1</v>
      </c>
      <c r="F39" s="32">
        <f>VLOOKUP($A39,'Authors Contribution'!$D$3:$BN$56,8,0)</f>
        <v>2</v>
      </c>
      <c r="G39" s="32">
        <f>D39+E39+F39</f>
        <v>6</v>
      </c>
      <c r="H39" s="307">
        <f>VLOOKUP($A39,'Authors Contribution'!$D$3:$BN$56,7,0)</f>
        <v>1</v>
      </c>
      <c r="I39" s="307">
        <f>VLOOKUP($A39,'Authors Contribution'!$D$3:$BN$56,8,0)</f>
        <v>2</v>
      </c>
    </row>
    <row r="40" spans="1:31" ht="34.5" customHeight="1" thickTop="1" thickBot="1" x14ac:dyDescent="0.55000000000000004">
      <c r="A40" s="26" t="str">
        <f>'Authors Contribution'!D16</f>
        <v xml:space="preserve">Stony Brook University </v>
      </c>
      <c r="B40" s="26" t="str">
        <f>'Authors Contribution'!G16</f>
        <v>Stony Brook</v>
      </c>
      <c r="C40" s="440" t="s">
        <v>258</v>
      </c>
      <c r="D40" s="2">
        <f>VLOOKUP($A40,'Authors Contribution'!$D$3:$BN$56,6,0)</f>
        <v>1</v>
      </c>
      <c r="E40" s="2">
        <f>VLOOKUP($A40,'Authors Contribution'!$D$3:$BN$56,7,0)</f>
        <v>0</v>
      </c>
      <c r="F40" s="32">
        <f>VLOOKUP($A40,'Authors Contribution'!$D$3:$BN$56,8,0)</f>
        <v>2</v>
      </c>
      <c r="G40" s="32">
        <f>D40+E40+F40</f>
        <v>3</v>
      </c>
      <c r="H40" s="307">
        <f>VLOOKUP($A40,'Authors Contribution'!$D$3:$BN$56,7,0)</f>
        <v>0</v>
      </c>
      <c r="I40" s="307">
        <f>VLOOKUP($A40,'Authors Contribution'!$D$3:$BN$56,8,0)</f>
        <v>2</v>
      </c>
    </row>
    <row r="41" spans="1:31" ht="33" customHeight="1" thickTop="1" thickBot="1" x14ac:dyDescent="0.55000000000000004">
      <c r="A41" s="26" t="str">
        <f>'Authors Contribution'!D24</f>
        <v>University of Texas at Arlington</v>
      </c>
      <c r="B41" s="26" t="str">
        <f>'Authors Contribution'!G24</f>
        <v>Texas</v>
      </c>
      <c r="C41" s="440" t="s">
        <v>258</v>
      </c>
      <c r="D41" s="2">
        <f>VLOOKUP($A41,'Authors Contribution'!$D$3:$BN$56,6,0)</f>
        <v>1</v>
      </c>
      <c r="E41" s="2">
        <f>VLOOKUP($A41,'Authors Contribution'!$D$3:$BN$56,7,0)</f>
        <v>0</v>
      </c>
      <c r="F41" s="32">
        <f>VLOOKUP($A41,'Authors Contribution'!$D$3:$BN$56,8,0)</f>
        <v>1</v>
      </c>
      <c r="G41" s="32">
        <f t="shared" ref="G41" si="8">D41+E41+F41</f>
        <v>2</v>
      </c>
      <c r="H41" s="307">
        <f>VLOOKUP($A41,'Authors Contribution'!$D$3:$BN$56,7,0)</f>
        <v>0</v>
      </c>
      <c r="I41" s="307">
        <f>VLOOKUP($A41,'Authors Contribution'!$D$3:$BN$56,8,0)</f>
        <v>1</v>
      </c>
      <c r="K41" s="456"/>
      <c r="L41" s="456"/>
      <c r="M41" s="456"/>
      <c r="N41" s="456"/>
      <c r="O41" s="456"/>
      <c r="P41" s="456"/>
      <c r="Q41" s="456"/>
      <c r="R41" s="456"/>
      <c r="S41" s="456"/>
      <c r="T41" s="456"/>
      <c r="U41" s="456"/>
      <c r="V41" s="456"/>
      <c r="W41" s="456"/>
      <c r="X41" s="456"/>
      <c r="Y41" s="456"/>
      <c r="Z41" s="456"/>
      <c r="AA41" s="456"/>
      <c r="AB41" s="456"/>
      <c r="AC41" s="456"/>
      <c r="AD41" s="456"/>
      <c r="AE41" s="456"/>
    </row>
    <row r="42" spans="1:31" ht="33" customHeight="1" thickTop="1" thickBot="1" x14ac:dyDescent="0.55000000000000004">
      <c r="A42" s="26" t="str">
        <f>'Authors Contribution'!D17</f>
        <v>University of California, Berkeley</v>
      </c>
      <c r="B42" s="26" t="str">
        <f>'Authors Contribution'!G17</f>
        <v>UC-Berkeley</v>
      </c>
      <c r="C42" s="440" t="s">
        <v>258</v>
      </c>
      <c r="D42" s="2">
        <f>VLOOKUP($A42,'Authors Contribution'!$D$3:$BN$56,6,0)</f>
        <v>1</v>
      </c>
      <c r="E42" s="2">
        <f>VLOOKUP($A42,'Authors Contribution'!$D$3:$BN$56,7,0)</f>
        <v>0</v>
      </c>
      <c r="F42" s="32">
        <f>VLOOKUP($A42,'Authors Contribution'!$D$3:$BN$56,8,0)</f>
        <v>0</v>
      </c>
      <c r="G42" s="32">
        <f t="shared" ref="G42" si="9">D42+E42+F42</f>
        <v>1</v>
      </c>
      <c r="H42" s="307">
        <f>VLOOKUP($A42,'Authors Contribution'!$D$3:$BN$56,7,0)</f>
        <v>0</v>
      </c>
      <c r="I42" s="307">
        <f>VLOOKUP($A42,'Authors Contribution'!$D$3:$BN$56,8,0)</f>
        <v>0</v>
      </c>
    </row>
    <row r="43" spans="1:31" ht="33" customHeight="1" thickTop="1" thickBot="1" x14ac:dyDescent="0.55000000000000004">
      <c r="A43" s="26" t="str">
        <f>'Authors Contribution'!D18</f>
        <v xml:space="preserve">University of California, Irvine </v>
      </c>
      <c r="B43" s="26" t="str">
        <f>'Authors Contribution'!G18</f>
        <v>UC-Irvine</v>
      </c>
      <c r="C43" s="440" t="s">
        <v>258</v>
      </c>
      <c r="D43" s="2">
        <f>VLOOKUP($A43,'Authors Contribution'!$D$3:$BN$56,6,0)</f>
        <v>1</v>
      </c>
      <c r="E43" s="2">
        <f>VLOOKUP($A43,'Authors Contribution'!$D$3:$BN$56,7,0)</f>
        <v>0</v>
      </c>
      <c r="F43" s="32">
        <f>VLOOKUP($A43,'Authors Contribution'!$D$3:$BN$56,8,0)</f>
        <v>1</v>
      </c>
      <c r="G43" s="32">
        <f>D43+E43+F43</f>
        <v>2</v>
      </c>
      <c r="H43" s="307">
        <f>VLOOKUP($A43,'Authors Contribution'!$D$3:$BN$56,7,0)</f>
        <v>0</v>
      </c>
      <c r="I43" s="307">
        <f>VLOOKUP($A43,'Authors Contribution'!$D$3:$BN$56,8,0)</f>
        <v>1</v>
      </c>
      <c r="K43" s="503"/>
      <c r="L43" s="504"/>
      <c r="M43" s="504"/>
      <c r="N43" s="504"/>
      <c r="O43" s="505"/>
      <c r="P43" s="514"/>
      <c r="Q43" s="515"/>
      <c r="R43" s="515"/>
      <c r="S43" s="515"/>
      <c r="T43" s="515"/>
    </row>
    <row r="44" spans="1:31" ht="33" customHeight="1" thickTop="1" thickBot="1" x14ac:dyDescent="0.55000000000000004">
      <c r="A44" s="26" t="str">
        <f>'Authors Contribution'!D19</f>
        <v>University of California, Los Angeles</v>
      </c>
      <c r="B44" s="26" t="str">
        <f>'Authors Contribution'!G19</f>
        <v>UCLA</v>
      </c>
      <c r="C44" s="440" t="s">
        <v>258</v>
      </c>
      <c r="D44" s="2">
        <f>VLOOKUP($A44,'Authors Contribution'!$D$3:$BN$56,6,0)</f>
        <v>1</v>
      </c>
      <c r="E44" s="2">
        <f>VLOOKUP($A44,'Authors Contribution'!$D$3:$BN$56,7,0)</f>
        <v>0</v>
      </c>
      <c r="F44" s="32">
        <f>VLOOKUP($A44,'Authors Contribution'!$D$3:$BN$56,8,0)</f>
        <v>0</v>
      </c>
      <c r="G44" s="32">
        <f>D44+E44+F44</f>
        <v>1</v>
      </c>
      <c r="H44" s="307">
        <f>VLOOKUP($A44,'Authors Contribution'!$D$3:$BN$56,7,0)</f>
        <v>0</v>
      </c>
      <c r="I44" s="307">
        <f>VLOOKUP($A44,'Authors Contribution'!$D$3:$BN$56,8,0)</f>
        <v>0</v>
      </c>
      <c r="K44" s="503"/>
      <c r="L44" s="504"/>
      <c r="M44" s="504"/>
      <c r="N44" s="504"/>
      <c r="O44" s="505"/>
      <c r="P44" s="514"/>
      <c r="Q44" s="515"/>
      <c r="R44" s="515"/>
      <c r="S44" s="515"/>
      <c r="T44" s="515"/>
    </row>
    <row r="45" spans="1:31" ht="33" customHeight="1" thickTop="1" thickBot="1" x14ac:dyDescent="0.55000000000000004">
      <c r="A45" s="26" t="str">
        <f>'Authors Contribution'!D42</f>
        <v xml:space="preserve">Uppsala University </v>
      </c>
      <c r="B45" s="26" t="str">
        <f>'Authors Contribution'!G42</f>
        <v>Uppsala</v>
      </c>
      <c r="C45" s="440" t="s">
        <v>266</v>
      </c>
      <c r="D45" s="2">
        <f>VLOOKUP($A45,'Authors Contribution'!$D$3:$BN$56,6,0)</f>
        <v>3</v>
      </c>
      <c r="E45" s="2">
        <f>VLOOKUP($A45,'Authors Contribution'!$D$3:$BN$56,7,0)</f>
        <v>0</v>
      </c>
      <c r="F45" s="32">
        <f>VLOOKUP($A45,'Authors Contribution'!$D$3:$BN$56,8,0)</f>
        <v>2</v>
      </c>
      <c r="G45" s="32">
        <f>D45+E45+F45</f>
        <v>5</v>
      </c>
      <c r="H45" s="307">
        <f>VLOOKUP($A45,'Authors Contribution'!$D$3:$BN$56,7,0)</f>
        <v>0</v>
      </c>
      <c r="I45" s="307">
        <f>VLOOKUP($A45,'Authors Contribution'!$D$3:$BN$56,8,0)</f>
        <v>2</v>
      </c>
      <c r="K45" s="503" t="s">
        <v>108</v>
      </c>
      <c r="L45" s="504"/>
      <c r="M45" s="504"/>
      <c r="N45" s="504"/>
      <c r="O45" s="505"/>
      <c r="P45" s="514" t="s">
        <v>20</v>
      </c>
      <c r="Q45" s="515"/>
      <c r="R45" s="515"/>
      <c r="S45" s="515"/>
      <c r="T45" s="515"/>
    </row>
    <row r="46" spans="1:31" ht="33" customHeight="1" thickTop="1" thickBot="1" x14ac:dyDescent="0.55000000000000004">
      <c r="A46" s="26" t="str">
        <f>'Authors Contribution'!D38</f>
        <v xml:space="preserve">Universite Libre de Bruxelles </v>
      </c>
      <c r="B46" s="26" t="str">
        <f>'Authors Contribution'!G38</f>
        <v>ULB</v>
      </c>
      <c r="C46" s="445" t="s">
        <v>262</v>
      </c>
      <c r="D46" s="2">
        <f>VLOOKUP($A46,'Authors Contribution'!$D$3:$BN$56,6,0)</f>
        <v>1</v>
      </c>
      <c r="E46" s="2">
        <f>VLOOKUP($A46,'Authors Contribution'!$D$3:$BN$56,7,0)</f>
        <v>1</v>
      </c>
      <c r="F46" s="32">
        <f>VLOOKUP($A46,'Authors Contribution'!$D$3:$BN$56,8,0)</f>
        <v>2</v>
      </c>
      <c r="G46" s="32">
        <f t="shared" ref="G46" si="10">D46+E46+F46</f>
        <v>4</v>
      </c>
      <c r="H46" s="307">
        <f>VLOOKUP($A46,'Authors Contribution'!$D$3:$BN$56,7,0)</f>
        <v>1</v>
      </c>
      <c r="I46" s="307">
        <f>VLOOKUP($A46,'Authors Contribution'!$D$3:$BN$56,8,0)</f>
        <v>2</v>
      </c>
      <c r="K46" s="186"/>
    </row>
    <row r="47" spans="1:31" ht="33" customHeight="1" thickTop="1" thickBot="1" x14ac:dyDescent="0.55000000000000004">
      <c r="A47" s="26" t="str">
        <f>'Authors Contribution'!D26</f>
        <v xml:space="preserve">University of Wisconsin, Madison </v>
      </c>
      <c r="B47" s="26" t="str">
        <f>'Authors Contribution'!G26</f>
        <v>UW-Madison</v>
      </c>
      <c r="C47" s="440" t="s">
        <v>258</v>
      </c>
      <c r="D47" s="2">
        <f>VLOOKUP($A47,'Authors Contribution'!$D$3:$BN$56,6,0)</f>
        <v>6</v>
      </c>
      <c r="E47" s="2">
        <f>VLOOKUP($A47,'Authors Contribution'!$D$3:$BN$56,7,0)</f>
        <v>12</v>
      </c>
      <c r="F47" s="32">
        <f>VLOOKUP($A47,'Authors Contribution'!$D$3:$BN$56,8,0)</f>
        <v>14</v>
      </c>
      <c r="G47" s="32">
        <f>D47+E47+F47</f>
        <v>32</v>
      </c>
      <c r="H47" s="307">
        <f>VLOOKUP($A47,'Authors Contribution'!$D$3:$BN$56,7,0)</f>
        <v>12</v>
      </c>
      <c r="I47" s="307">
        <f>VLOOKUP($A47,'Authors Contribution'!$D$3:$BN$56,8,0)</f>
        <v>14</v>
      </c>
      <c r="J47" s="427"/>
      <c r="K47" s="466"/>
      <c r="L47" s="466"/>
      <c r="M47" s="466"/>
      <c r="N47" s="466"/>
      <c r="O47" s="466"/>
      <c r="P47" s="467"/>
      <c r="Q47" s="466"/>
      <c r="R47" s="467"/>
      <c r="S47" s="467"/>
      <c r="T47" s="467"/>
      <c r="U47" s="467"/>
      <c r="V47" s="467"/>
      <c r="W47" s="467"/>
      <c r="X47" s="467"/>
      <c r="Y47" s="467"/>
      <c r="Z47" s="467"/>
      <c r="AA47" s="456"/>
      <c r="AB47" s="456"/>
      <c r="AC47" s="456"/>
      <c r="AD47" s="456"/>
      <c r="AE47" s="456"/>
    </row>
    <row r="48" spans="1:31" ht="34.5" customHeight="1" thickTop="1" thickBot="1" x14ac:dyDescent="0.55000000000000004">
      <c r="A48" s="26" t="str">
        <f>'Authors Contribution'!D25</f>
        <v>University of Wisconsin, River Falls*</v>
      </c>
      <c r="B48" s="26" t="str">
        <f>'Authors Contribution'!G25</f>
        <v>UW-River Falls</v>
      </c>
      <c r="C48" s="440" t="s">
        <v>258</v>
      </c>
      <c r="D48" s="2">
        <f>VLOOKUP($A48,'Authors Contribution'!$D$3:$BN$56,6,0)</f>
        <v>3</v>
      </c>
      <c r="E48" s="2">
        <f>VLOOKUP($A48,'Authors Contribution'!$D$3:$BN$56,7,0)</f>
        <v>0</v>
      </c>
      <c r="F48" s="32">
        <f>VLOOKUP($A48,'Authors Contribution'!$D$3:$BN$56,8,0)</f>
        <v>0</v>
      </c>
      <c r="G48" s="32">
        <f>D48+E48+F48</f>
        <v>3</v>
      </c>
      <c r="H48" s="307">
        <f>VLOOKUP($A48,'Authors Contribution'!$D$3:$BN$56,7,0)</f>
        <v>0</v>
      </c>
      <c r="I48" s="307">
        <f>VLOOKUP($A48,'Authors Contribution'!$D$3:$BN$56,8,0)</f>
        <v>0</v>
      </c>
      <c r="J48" s="427"/>
      <c r="K48" s="454"/>
      <c r="L48" s="454"/>
      <c r="M48" s="454"/>
      <c r="N48" s="454"/>
      <c r="O48" s="454"/>
      <c r="P48" s="455"/>
      <c r="Q48" s="454"/>
      <c r="R48" s="455"/>
      <c r="S48" s="455"/>
      <c r="T48" s="455"/>
      <c r="U48" s="455"/>
      <c r="V48" s="455"/>
      <c r="W48" s="455"/>
      <c r="X48" s="455"/>
      <c r="Y48" s="455"/>
      <c r="Z48" s="455"/>
      <c r="AA48" s="455"/>
      <c r="AB48" s="455"/>
      <c r="AC48" s="455"/>
      <c r="AD48" s="455"/>
      <c r="AE48" s="455"/>
    </row>
    <row r="49" spans="1:33" ht="34.5" customHeight="1" thickTop="1" thickBot="1" x14ac:dyDescent="0.55000000000000004">
      <c r="A49" s="436" t="str">
        <f>'Authors Contribution'!D40</f>
        <v xml:space="preserve">Vrije Universiteit Brussel </v>
      </c>
      <c r="B49" s="436" t="str">
        <f>'Authors Contribution'!G40</f>
        <v>VUB</v>
      </c>
      <c r="C49" s="445" t="s">
        <v>262</v>
      </c>
      <c r="D49" s="2">
        <f>VLOOKUP($A49,'Authors Contribution'!$D$3:$BN$56,6,0)</f>
        <v>2</v>
      </c>
      <c r="E49" s="2">
        <f>VLOOKUP($A49,'Authors Contribution'!$D$3:$BN$56,7,0)</f>
        <v>1</v>
      </c>
      <c r="F49" s="32">
        <f>VLOOKUP($A49,'Authors Contribution'!$D$3:$BN$56,8,0)</f>
        <v>3</v>
      </c>
      <c r="G49" s="446">
        <f>D49+E49+F49</f>
        <v>6</v>
      </c>
      <c r="H49" s="307">
        <f>VLOOKUP($A49,'Authors Contribution'!$D$3:$BN$56,7,0)</f>
        <v>1</v>
      </c>
      <c r="I49" s="307">
        <f>VLOOKUP($A49,'Authors Contribution'!$D$3:$BN$56,8,0)</f>
        <v>3</v>
      </c>
      <c r="J49" s="427"/>
      <c r="K49" s="428" t="s">
        <v>157</v>
      </c>
      <c r="L49" s="429" t="s">
        <v>158</v>
      </c>
      <c r="M49" s="429" t="s">
        <v>159</v>
      </c>
      <c r="N49" s="429">
        <v>39692</v>
      </c>
      <c r="O49" s="430">
        <v>39904</v>
      </c>
      <c r="P49" s="431">
        <v>40057</v>
      </c>
      <c r="Q49" s="432" t="s">
        <v>160</v>
      </c>
      <c r="R49" s="431">
        <v>40422</v>
      </c>
      <c r="S49" s="431">
        <v>40634</v>
      </c>
      <c r="T49" s="431">
        <v>40787</v>
      </c>
      <c r="U49" s="431">
        <v>40969</v>
      </c>
      <c r="V49" s="431">
        <v>41183</v>
      </c>
      <c r="W49" s="431">
        <v>41365</v>
      </c>
      <c r="X49" s="431">
        <v>41548</v>
      </c>
      <c r="Y49" s="431">
        <v>41699</v>
      </c>
      <c r="Z49" s="431">
        <v>41897</v>
      </c>
      <c r="AA49" s="457">
        <v>42109</v>
      </c>
      <c r="AB49" s="457">
        <v>42292</v>
      </c>
      <c r="AC49" s="457">
        <v>42475</v>
      </c>
      <c r="AD49" s="457">
        <v>42643</v>
      </c>
      <c r="AE49" s="457">
        <v>42855</v>
      </c>
      <c r="AF49" s="457">
        <v>43008</v>
      </c>
      <c r="AG49" s="457">
        <v>43230</v>
      </c>
    </row>
    <row r="50" spans="1:33" ht="34.5" customHeight="1" thickTop="1" thickBot="1" x14ac:dyDescent="0.55000000000000004">
      <c r="A50" s="436" t="str">
        <f>'Authors Contribution'!D34</f>
        <v xml:space="preserve">Universität Wuppertal </v>
      </c>
      <c r="B50" s="436" t="str">
        <f>'Authors Contribution'!G34</f>
        <v>Wuppertal</v>
      </c>
      <c r="C50" s="445" t="s">
        <v>256</v>
      </c>
      <c r="D50" s="2">
        <f>VLOOKUP($A50,'Authors Contribution'!$D$3:$BN$56,6,0)</f>
        <v>1</v>
      </c>
      <c r="E50" s="2">
        <f>VLOOKUP($A50,'Authors Contribution'!$D$3:$BN$56,7,0)</f>
        <v>1</v>
      </c>
      <c r="F50" s="32">
        <f>VLOOKUP($A50,'Authors Contribution'!$D$3:$BN$56,8,0)</f>
        <v>5</v>
      </c>
      <c r="G50" s="446">
        <f t="shared" ref="G50" si="11">D50+E50+F50</f>
        <v>7</v>
      </c>
      <c r="H50" s="307">
        <f>VLOOKUP($A50,'Authors Contribution'!$D$3:$BN$56,7,0)</f>
        <v>1</v>
      </c>
      <c r="I50" s="307">
        <f>VLOOKUP($A50,'Authors Contribution'!$D$3:$BN$56,8,0)</f>
        <v>5</v>
      </c>
      <c r="J50" s="427" t="s">
        <v>119</v>
      </c>
      <c r="K50" s="427">
        <v>12</v>
      </c>
      <c r="L50" s="427">
        <v>12</v>
      </c>
      <c r="M50" s="427">
        <v>12</v>
      </c>
      <c r="N50" s="427">
        <v>14</v>
      </c>
      <c r="O50" s="427">
        <v>15</v>
      </c>
      <c r="P50" s="427">
        <v>15</v>
      </c>
      <c r="Q50" s="427">
        <v>15</v>
      </c>
      <c r="R50" s="427">
        <v>15</v>
      </c>
      <c r="S50" s="427">
        <v>15</v>
      </c>
      <c r="T50" s="427">
        <v>15</v>
      </c>
      <c r="U50" s="427">
        <v>16</v>
      </c>
      <c r="V50" s="427">
        <v>16</v>
      </c>
      <c r="W50" s="427">
        <v>16</v>
      </c>
      <c r="X50" s="427">
        <v>16</v>
      </c>
      <c r="Y50" s="427">
        <v>16</v>
      </c>
      <c r="Z50" s="427">
        <v>18</v>
      </c>
      <c r="AA50" s="427">
        <v>20</v>
      </c>
      <c r="AB50" s="427">
        <v>21</v>
      </c>
      <c r="AC50" s="427">
        <v>23</v>
      </c>
      <c r="AD50" s="427">
        <v>22</v>
      </c>
      <c r="AE50" s="427">
        <v>23</v>
      </c>
      <c r="AF50" s="427">
        <v>24</v>
      </c>
      <c r="AG50" s="427">
        <v>25</v>
      </c>
    </row>
    <row r="51" spans="1:33" ht="33" customHeight="1" thickTop="1" x14ac:dyDescent="0.5">
      <c r="A51" s="436" t="str">
        <f>'Authors Contribution'!D27</f>
        <v xml:space="preserve">Yale University </v>
      </c>
      <c r="B51" s="436" t="str">
        <f>'Authors Contribution'!G27</f>
        <v>Yale</v>
      </c>
      <c r="C51" s="445" t="s">
        <v>258</v>
      </c>
      <c r="D51" s="2">
        <f>VLOOKUP($A51,'Authors Contribution'!$D$3:$BN$56,6,0)</f>
        <v>1</v>
      </c>
      <c r="E51" s="2">
        <f>VLOOKUP($A51,'Authors Contribution'!$D$3:$BN$56,7,0)</f>
        <v>0</v>
      </c>
      <c r="F51" s="32">
        <f>VLOOKUP($A51,'Authors Contribution'!$D$3:$BN$56,8,0)</f>
        <v>0</v>
      </c>
      <c r="G51" s="446">
        <f>D51+E51+F51</f>
        <v>1</v>
      </c>
      <c r="H51" s="307">
        <f>VLOOKUP($A51,'Authors Contribution'!$D$3:$BN$56,7,0)</f>
        <v>0</v>
      </c>
      <c r="I51" s="307">
        <f>VLOOKUP($A51,'Authors Contribution'!$D$3:$BN$56,8,0)</f>
        <v>0</v>
      </c>
      <c r="J51" s="427" t="s">
        <v>120</v>
      </c>
      <c r="K51" s="427">
        <v>17</v>
      </c>
      <c r="L51" s="427">
        <v>17</v>
      </c>
      <c r="M51" s="427">
        <v>18</v>
      </c>
      <c r="N51" s="427">
        <v>18</v>
      </c>
      <c r="O51" s="427">
        <v>18</v>
      </c>
      <c r="P51" s="427">
        <v>19</v>
      </c>
      <c r="Q51" s="427">
        <v>21</v>
      </c>
      <c r="R51" s="427">
        <v>21</v>
      </c>
      <c r="S51" s="427">
        <v>21</v>
      </c>
      <c r="T51" s="427">
        <v>21</v>
      </c>
      <c r="U51" s="427">
        <v>23</v>
      </c>
      <c r="V51" s="427">
        <v>22</v>
      </c>
      <c r="W51" s="427">
        <v>22</v>
      </c>
      <c r="X51" s="427">
        <v>22</v>
      </c>
      <c r="Y51" s="427">
        <v>25</v>
      </c>
      <c r="Z51" s="427">
        <v>25</v>
      </c>
      <c r="AA51" s="427">
        <v>24</v>
      </c>
      <c r="AB51" s="427">
        <v>24</v>
      </c>
      <c r="AC51" s="427">
        <v>24</v>
      </c>
      <c r="AD51" s="427">
        <v>25</v>
      </c>
      <c r="AE51" s="427">
        <v>24</v>
      </c>
      <c r="AF51" s="427">
        <v>24</v>
      </c>
      <c r="AG51" s="427">
        <v>24</v>
      </c>
    </row>
    <row r="52" spans="1:33" ht="33" customHeight="1" x14ac:dyDescent="0.35">
      <c r="J52" s="434" t="s">
        <v>2</v>
      </c>
      <c r="K52" s="433">
        <f t="shared" ref="K52:S52" si="12">SUM(K50:K51)</f>
        <v>29</v>
      </c>
      <c r="L52" s="433">
        <f t="shared" si="12"/>
        <v>29</v>
      </c>
      <c r="M52" s="433">
        <f t="shared" si="12"/>
        <v>30</v>
      </c>
      <c r="N52" s="433">
        <f t="shared" si="12"/>
        <v>32</v>
      </c>
      <c r="O52" s="433">
        <f t="shared" si="12"/>
        <v>33</v>
      </c>
      <c r="P52" s="433">
        <f t="shared" si="12"/>
        <v>34</v>
      </c>
      <c r="Q52" s="433">
        <f t="shared" si="12"/>
        <v>36</v>
      </c>
      <c r="R52" s="433">
        <f t="shared" si="12"/>
        <v>36</v>
      </c>
      <c r="S52" s="433">
        <f t="shared" si="12"/>
        <v>36</v>
      </c>
      <c r="T52" s="434">
        <v>36</v>
      </c>
      <c r="U52" s="434">
        <v>39</v>
      </c>
      <c r="V52" s="434">
        <v>38</v>
      </c>
      <c r="W52" s="434">
        <v>38</v>
      </c>
      <c r="X52" s="434">
        <v>38</v>
      </c>
      <c r="Y52" s="434">
        <f t="shared" ref="Y52:AF52" si="13">Y51+Y50</f>
        <v>41</v>
      </c>
      <c r="Z52" s="434">
        <f t="shared" si="13"/>
        <v>43</v>
      </c>
      <c r="AA52" s="434">
        <f t="shared" si="13"/>
        <v>44</v>
      </c>
      <c r="AB52" s="434">
        <f t="shared" si="13"/>
        <v>45</v>
      </c>
      <c r="AC52" s="434">
        <f t="shared" si="13"/>
        <v>47</v>
      </c>
      <c r="AD52" s="434">
        <f t="shared" si="13"/>
        <v>47</v>
      </c>
      <c r="AE52" s="434">
        <f t="shared" si="13"/>
        <v>47</v>
      </c>
      <c r="AF52" s="434">
        <f t="shared" si="13"/>
        <v>48</v>
      </c>
      <c r="AG52" s="434">
        <f t="shared" ref="AG52" si="14">AG51+AG50</f>
        <v>49</v>
      </c>
    </row>
    <row r="54" spans="1:33" x14ac:dyDescent="0.3">
      <c r="D54" s="31"/>
    </row>
    <row r="58" spans="1:33" ht="13.5" thickBot="1" x14ac:dyDescent="0.35"/>
    <row r="59" spans="1:33" ht="50" thickBot="1" x14ac:dyDescent="0.3">
      <c r="B59" s="439" t="s">
        <v>270</v>
      </c>
      <c r="C59" s="439" t="s">
        <v>268</v>
      </c>
      <c r="D59" s="258" t="s">
        <v>5</v>
      </c>
      <c r="E59" s="258" t="s">
        <v>4</v>
      </c>
      <c r="F59" s="34" t="s">
        <v>3</v>
      </c>
      <c r="G59" s="34" t="s">
        <v>2</v>
      </c>
      <c r="H59" s="443" t="s">
        <v>269</v>
      </c>
    </row>
    <row r="60" spans="1:33" ht="36.75" customHeight="1" thickTop="1" thickBot="1" x14ac:dyDescent="0.35">
      <c r="B60" s="440">
        <f t="shared" ref="B60:B77" si="15">COUNTIF($C$3:$C$51,$C60)</f>
        <v>25</v>
      </c>
      <c r="C60" s="440" t="s">
        <v>258</v>
      </c>
      <c r="D60" s="3">
        <f t="shared" ref="D60:F77" si="16">SUMIF($C$3:$C$51,$C60,D$3:D$51)</f>
        <v>42</v>
      </c>
      <c r="E60" s="3">
        <f t="shared" si="16"/>
        <v>29</v>
      </c>
      <c r="F60" s="3">
        <f t="shared" si="16"/>
        <v>39</v>
      </c>
      <c r="G60" s="3">
        <f t="shared" ref="G60:G71" si="17">D60+E60+F60</f>
        <v>110</v>
      </c>
    </row>
    <row r="61" spans="1:33" ht="36.75" customHeight="1" thickTop="1" thickBot="1" x14ac:dyDescent="0.35">
      <c r="B61" s="440">
        <f t="shared" si="15"/>
        <v>10</v>
      </c>
      <c r="C61" s="440" t="s">
        <v>256</v>
      </c>
      <c r="D61" s="3">
        <f t="shared" si="16"/>
        <v>17</v>
      </c>
      <c r="E61" s="3">
        <f t="shared" si="16"/>
        <v>11</v>
      </c>
      <c r="F61" s="3">
        <f t="shared" si="16"/>
        <v>46</v>
      </c>
      <c r="G61" s="3">
        <f t="shared" si="17"/>
        <v>74</v>
      </c>
    </row>
    <row r="62" spans="1:33" ht="36.75" customHeight="1" thickTop="1" thickBot="1" x14ac:dyDescent="0.35">
      <c r="B62" s="440">
        <f t="shared" si="15"/>
        <v>3</v>
      </c>
      <c r="C62" s="440" t="s">
        <v>262</v>
      </c>
      <c r="D62" s="3">
        <f t="shared" si="16"/>
        <v>4</v>
      </c>
      <c r="E62" s="3">
        <f t="shared" si="16"/>
        <v>3</v>
      </c>
      <c r="F62" s="3">
        <f t="shared" si="16"/>
        <v>9</v>
      </c>
      <c r="G62" s="3">
        <f t="shared" si="17"/>
        <v>16</v>
      </c>
    </row>
    <row r="63" spans="1:33" ht="36.75" customHeight="1" thickTop="1" thickBot="1" x14ac:dyDescent="0.35">
      <c r="B63" s="440">
        <f t="shared" si="15"/>
        <v>2</v>
      </c>
      <c r="C63" s="440" t="s">
        <v>266</v>
      </c>
      <c r="D63" s="3">
        <f t="shared" si="16"/>
        <v>6</v>
      </c>
      <c r="E63" s="3">
        <f t="shared" si="16"/>
        <v>1</v>
      </c>
      <c r="F63" s="3">
        <f t="shared" si="16"/>
        <v>4</v>
      </c>
      <c r="G63" s="3">
        <f t="shared" si="17"/>
        <v>11</v>
      </c>
    </row>
    <row r="64" spans="1:33" ht="36.75" customHeight="1" thickTop="1" thickBot="1" x14ac:dyDescent="0.35">
      <c r="B64" s="440">
        <f t="shared" si="15"/>
        <v>2</v>
      </c>
      <c r="C64" s="440" t="s">
        <v>259</v>
      </c>
      <c r="D64" s="3">
        <f t="shared" si="16"/>
        <v>4</v>
      </c>
      <c r="E64" s="3">
        <f t="shared" si="16"/>
        <v>3</v>
      </c>
      <c r="F64" s="3">
        <f t="shared" si="16"/>
        <v>4</v>
      </c>
      <c r="G64" s="3">
        <f t="shared" ref="G64" si="18">D64+E64+F64</f>
        <v>11</v>
      </c>
    </row>
    <row r="65" spans="2:7" ht="36.75" customHeight="1" thickTop="1" thickBot="1" x14ac:dyDescent="0.35">
      <c r="B65" s="440">
        <f t="shared" si="15"/>
        <v>1</v>
      </c>
      <c r="C65" s="440" t="s">
        <v>260</v>
      </c>
      <c r="D65" s="3">
        <f t="shared" si="16"/>
        <v>3</v>
      </c>
      <c r="E65" s="3">
        <f t="shared" si="16"/>
        <v>2</v>
      </c>
      <c r="F65" s="3">
        <f t="shared" si="16"/>
        <v>0</v>
      </c>
      <c r="G65" s="3">
        <f t="shared" si="17"/>
        <v>5</v>
      </c>
    </row>
    <row r="66" spans="2:7" ht="36.75" customHeight="1" thickTop="1" thickBot="1" x14ac:dyDescent="0.35">
      <c r="B66" s="440">
        <f t="shared" si="15"/>
        <v>1</v>
      </c>
      <c r="C66" s="440" t="s">
        <v>261</v>
      </c>
      <c r="D66" s="3">
        <f t="shared" si="16"/>
        <v>1</v>
      </c>
      <c r="E66" s="3">
        <f t="shared" si="16"/>
        <v>1</v>
      </c>
      <c r="F66" s="3">
        <f t="shared" si="16"/>
        <v>2</v>
      </c>
      <c r="G66" s="3">
        <f t="shared" si="17"/>
        <v>4</v>
      </c>
    </row>
    <row r="67" spans="2:7" ht="36.75" customHeight="1" thickTop="1" thickBot="1" x14ac:dyDescent="0.35">
      <c r="B67" s="445">
        <f t="shared" si="15"/>
        <v>1</v>
      </c>
      <c r="C67" s="445" t="s">
        <v>263</v>
      </c>
      <c r="D67" s="3">
        <f t="shared" si="16"/>
        <v>2</v>
      </c>
      <c r="E67" s="3">
        <f t="shared" si="16"/>
        <v>2</v>
      </c>
      <c r="F67" s="3">
        <f t="shared" si="16"/>
        <v>2</v>
      </c>
      <c r="G67" s="3">
        <f t="shared" si="17"/>
        <v>6</v>
      </c>
    </row>
    <row r="68" spans="2:7" ht="36.75" customHeight="1" thickTop="1" thickBot="1" x14ac:dyDescent="0.35">
      <c r="B68" s="440">
        <f t="shared" si="15"/>
        <v>1</v>
      </c>
      <c r="C68" s="440" t="s">
        <v>267</v>
      </c>
      <c r="D68" s="3">
        <f t="shared" si="16"/>
        <v>1</v>
      </c>
      <c r="E68" s="3">
        <f t="shared" si="16"/>
        <v>1</v>
      </c>
      <c r="F68" s="3">
        <f t="shared" si="16"/>
        <v>2</v>
      </c>
      <c r="G68" s="3">
        <f t="shared" si="17"/>
        <v>4</v>
      </c>
    </row>
    <row r="69" spans="2:7" ht="36.75" customHeight="1" thickTop="1" thickBot="1" x14ac:dyDescent="0.35">
      <c r="B69" s="440">
        <f t="shared" si="15"/>
        <v>1</v>
      </c>
      <c r="C69" s="440" t="s">
        <v>257</v>
      </c>
      <c r="D69" s="3">
        <f t="shared" si="16"/>
        <v>1</v>
      </c>
      <c r="E69" s="3">
        <f t="shared" si="16"/>
        <v>1</v>
      </c>
      <c r="F69" s="3">
        <f t="shared" si="16"/>
        <v>1</v>
      </c>
      <c r="G69" s="3">
        <f t="shared" si="17"/>
        <v>3</v>
      </c>
    </row>
    <row r="70" spans="2:7" ht="36.75" customHeight="1" thickTop="1" thickBot="1" x14ac:dyDescent="0.35">
      <c r="B70" s="440">
        <f t="shared" si="15"/>
        <v>1</v>
      </c>
      <c r="C70" s="440" t="s">
        <v>265</v>
      </c>
      <c r="D70" s="3">
        <f t="shared" si="16"/>
        <v>1</v>
      </c>
      <c r="E70" s="3">
        <f t="shared" si="16"/>
        <v>1</v>
      </c>
      <c r="F70" s="3">
        <f t="shared" si="16"/>
        <v>5</v>
      </c>
      <c r="G70" s="3">
        <f t="shared" si="17"/>
        <v>7</v>
      </c>
    </row>
    <row r="71" spans="2:7" ht="36.75" customHeight="1" thickTop="1" thickBot="1" x14ac:dyDescent="0.35">
      <c r="B71" s="440">
        <f t="shared" si="15"/>
        <v>1</v>
      </c>
      <c r="C71" s="440" t="s">
        <v>264</v>
      </c>
      <c r="D71" s="3">
        <f t="shared" si="16"/>
        <v>1</v>
      </c>
      <c r="E71" s="3">
        <f t="shared" si="16"/>
        <v>0</v>
      </c>
      <c r="F71" s="3">
        <f t="shared" si="16"/>
        <v>0</v>
      </c>
      <c r="G71" s="3">
        <f t="shared" si="17"/>
        <v>1</v>
      </c>
    </row>
    <row r="72" spans="2:7" ht="36.75" customHeight="1" thickTop="1" thickBot="1" x14ac:dyDescent="0.35">
      <c r="B72" s="440">
        <f t="shared" si="15"/>
        <v>0</v>
      </c>
      <c r="C72" s="440"/>
      <c r="D72" s="3">
        <f t="shared" si="16"/>
        <v>0</v>
      </c>
      <c r="E72" s="3">
        <f t="shared" si="16"/>
        <v>0</v>
      </c>
      <c r="F72" s="3">
        <f t="shared" si="16"/>
        <v>0</v>
      </c>
      <c r="G72" s="3">
        <f t="shared" ref="G72:G77" si="19">D72+E72+F72</f>
        <v>0</v>
      </c>
    </row>
    <row r="73" spans="2:7" ht="36.75" customHeight="1" thickTop="1" thickBot="1" x14ac:dyDescent="0.35">
      <c r="B73" s="440">
        <f t="shared" si="15"/>
        <v>0</v>
      </c>
      <c r="C73" s="440"/>
      <c r="D73" s="3">
        <f t="shared" si="16"/>
        <v>0</v>
      </c>
      <c r="E73" s="3">
        <f t="shared" si="16"/>
        <v>0</v>
      </c>
      <c r="F73" s="3">
        <f t="shared" si="16"/>
        <v>0</v>
      </c>
      <c r="G73" s="3">
        <f t="shared" si="19"/>
        <v>0</v>
      </c>
    </row>
    <row r="74" spans="2:7" ht="36.75" customHeight="1" thickTop="1" thickBot="1" x14ac:dyDescent="0.35">
      <c r="B74" s="441">
        <f t="shared" si="15"/>
        <v>0</v>
      </c>
      <c r="C74" s="441"/>
      <c r="D74" s="3">
        <f t="shared" si="16"/>
        <v>0</v>
      </c>
      <c r="E74" s="3">
        <f t="shared" si="16"/>
        <v>0</v>
      </c>
      <c r="F74" s="3">
        <f t="shared" si="16"/>
        <v>0</v>
      </c>
      <c r="G74" s="3">
        <f t="shared" si="19"/>
        <v>0</v>
      </c>
    </row>
    <row r="75" spans="2:7" ht="36.75" customHeight="1" thickTop="1" thickBot="1" x14ac:dyDescent="0.35">
      <c r="B75" s="440">
        <f t="shared" si="15"/>
        <v>0</v>
      </c>
      <c r="C75" s="440"/>
      <c r="D75" s="3">
        <f t="shared" si="16"/>
        <v>0</v>
      </c>
      <c r="E75" s="3">
        <f t="shared" si="16"/>
        <v>0</v>
      </c>
      <c r="F75" s="3">
        <f t="shared" si="16"/>
        <v>0</v>
      </c>
      <c r="G75" s="3">
        <f t="shared" si="19"/>
        <v>0</v>
      </c>
    </row>
    <row r="76" spans="2:7" ht="36.75" customHeight="1" thickTop="1" thickBot="1" x14ac:dyDescent="0.35">
      <c r="B76" s="440">
        <f t="shared" si="15"/>
        <v>0</v>
      </c>
      <c r="C76" s="440"/>
      <c r="D76" s="3">
        <f t="shared" si="16"/>
        <v>0</v>
      </c>
      <c r="E76" s="3">
        <f t="shared" si="16"/>
        <v>0</v>
      </c>
      <c r="F76" s="3">
        <f t="shared" si="16"/>
        <v>0</v>
      </c>
      <c r="G76" s="3">
        <f t="shared" si="19"/>
        <v>0</v>
      </c>
    </row>
    <row r="77" spans="2:7" ht="36.75" customHeight="1" thickTop="1" thickBot="1" x14ac:dyDescent="0.35">
      <c r="B77" s="440">
        <f t="shared" si="15"/>
        <v>0</v>
      </c>
      <c r="C77" s="440"/>
      <c r="D77" s="3">
        <f t="shared" si="16"/>
        <v>0</v>
      </c>
      <c r="E77" s="3">
        <f t="shared" si="16"/>
        <v>0</v>
      </c>
      <c r="F77" s="3">
        <f t="shared" si="16"/>
        <v>0</v>
      </c>
      <c r="G77" s="3">
        <f t="shared" si="19"/>
        <v>0</v>
      </c>
    </row>
    <row r="78" spans="2:7" ht="15.5" thickTop="1" x14ac:dyDescent="0.3">
      <c r="C78" s="440"/>
    </row>
  </sheetData>
  <autoFilter ref="A2:AW77"/>
  <sortState ref="B51:H62">
    <sortCondition descending="1" ref="G51:G62"/>
  </sortState>
  <mergeCells count="12">
    <mergeCell ref="D1:F1"/>
    <mergeCell ref="K27:O27"/>
    <mergeCell ref="K45:O45"/>
    <mergeCell ref="K25:O25"/>
    <mergeCell ref="P24:T24"/>
    <mergeCell ref="K26:O26"/>
    <mergeCell ref="P45:T45"/>
    <mergeCell ref="K28:O28"/>
    <mergeCell ref="K44:O44"/>
    <mergeCell ref="P44:T44"/>
    <mergeCell ref="K43:O43"/>
    <mergeCell ref="P43:T43"/>
  </mergeCells>
  <phoneticPr fontId="5" type="noConversion"/>
  <printOptions horizontalCentered="1"/>
  <pageMargins left="0.45" right="0.24" top="0.89" bottom="0.48" header="0.51" footer="0.32"/>
  <pageSetup scale="48" orientation="portrait" r:id="rId1"/>
  <headerFooter alignWithMargins="0">
    <oddHeader>&amp;C&amp;"Arial,Bold"&amp;18&amp;F
 &amp;A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0" zoomScaleNormal="80" workbookViewId="0">
      <selection activeCell="B1" sqref="B1"/>
    </sheetView>
  </sheetViews>
  <sheetFormatPr defaultRowHeight="12.5" outlineLevelRow="1" outlineLevelCol="1" x14ac:dyDescent="0.25"/>
  <cols>
    <col min="1" max="1" width="11" customWidth="1"/>
    <col min="2" max="2" width="30.26953125" customWidth="1" outlineLevel="1"/>
    <col min="3" max="3" width="9.1796875" customWidth="1" outlineLevel="1"/>
  </cols>
  <sheetData>
    <row r="1" spans="1:12" ht="98.5" thickBot="1" x14ac:dyDescent="0.3">
      <c r="A1" s="29" t="s">
        <v>211</v>
      </c>
      <c r="B1" s="40" t="s">
        <v>205</v>
      </c>
      <c r="C1" s="33" t="s">
        <v>17</v>
      </c>
      <c r="D1" s="35" t="s">
        <v>5</v>
      </c>
      <c r="E1" s="1" t="s">
        <v>126</v>
      </c>
      <c r="F1" s="34" t="s">
        <v>113</v>
      </c>
      <c r="G1" s="42" t="s">
        <v>102</v>
      </c>
      <c r="H1" s="43" t="s">
        <v>103</v>
      </c>
      <c r="I1" s="43" t="s">
        <v>104</v>
      </c>
      <c r="J1" s="43" t="s">
        <v>105</v>
      </c>
      <c r="K1" s="44" t="s">
        <v>106</v>
      </c>
      <c r="L1" s="45" t="s">
        <v>2</v>
      </c>
    </row>
    <row r="2" spans="1:12" ht="18.5" thickTop="1" thickBot="1" x14ac:dyDescent="0.3">
      <c r="A2" s="331" t="s">
        <v>219</v>
      </c>
      <c r="B2" s="57" t="s">
        <v>85</v>
      </c>
      <c r="C2" s="211">
        <v>69</v>
      </c>
      <c r="D2" s="212">
        <v>35</v>
      </c>
      <c r="E2" s="213">
        <v>34</v>
      </c>
      <c r="F2" s="214">
        <v>26</v>
      </c>
      <c r="G2" s="60">
        <v>4.8500000000000005</v>
      </c>
      <c r="H2" s="61">
        <v>7.2200000000000006</v>
      </c>
      <c r="I2" s="61">
        <v>3.5649999999999999</v>
      </c>
      <c r="J2" s="61">
        <v>4.6500000000000004</v>
      </c>
      <c r="K2" s="62">
        <v>10.120000000000001</v>
      </c>
      <c r="L2" s="240">
        <v>30.405000000000001</v>
      </c>
    </row>
    <row r="3" spans="1:12" ht="36" outlineLevel="1" thickTop="1" thickBot="1" x14ac:dyDescent="0.3">
      <c r="A3" s="331" t="s">
        <v>219</v>
      </c>
      <c r="B3" s="37" t="s">
        <v>70</v>
      </c>
      <c r="C3" s="221">
        <v>53</v>
      </c>
      <c r="D3" s="222">
        <v>32</v>
      </c>
      <c r="E3" s="223">
        <v>21</v>
      </c>
      <c r="F3" s="224">
        <v>72</v>
      </c>
      <c r="G3" s="226">
        <v>4.25</v>
      </c>
      <c r="H3" s="227">
        <v>5.5649999999999995</v>
      </c>
      <c r="I3" s="227">
        <v>6.5</v>
      </c>
      <c r="J3" s="227">
        <v>5.3000000000000007</v>
      </c>
      <c r="K3" s="228">
        <v>10.45</v>
      </c>
      <c r="L3" s="229">
        <v>32.064999999999998</v>
      </c>
    </row>
    <row r="4" spans="1:12" ht="18.5" outlineLevel="1" thickTop="1" thickBot="1" x14ac:dyDescent="0.3">
      <c r="A4" s="331" t="s">
        <v>219</v>
      </c>
      <c r="B4" s="38" t="s">
        <v>71</v>
      </c>
      <c r="C4" s="230">
        <v>122</v>
      </c>
      <c r="D4" s="231">
        <v>67</v>
      </c>
      <c r="E4" s="232">
        <v>55</v>
      </c>
      <c r="F4" s="233">
        <v>98</v>
      </c>
      <c r="G4" s="234">
        <v>9.1000000000000014</v>
      </c>
      <c r="H4" s="235">
        <v>12.785</v>
      </c>
      <c r="I4" s="235">
        <v>10.065</v>
      </c>
      <c r="J4" s="235">
        <v>9.9500000000000011</v>
      </c>
      <c r="K4" s="236">
        <v>20.57</v>
      </c>
      <c r="L4" s="237">
        <v>62.47</v>
      </c>
    </row>
    <row r="5" spans="1:12" ht="99" outlineLevel="1" thickTop="1" thickBot="1" x14ac:dyDescent="0.3">
      <c r="A5" s="29" t="s">
        <v>211</v>
      </c>
      <c r="B5" s="40" t="s">
        <v>205</v>
      </c>
      <c r="C5" s="33" t="s">
        <v>17</v>
      </c>
      <c r="D5" s="35" t="s">
        <v>5</v>
      </c>
      <c r="E5" s="1" t="s">
        <v>126</v>
      </c>
      <c r="F5" s="34" t="s">
        <v>113</v>
      </c>
      <c r="G5" s="42" t="s">
        <v>102</v>
      </c>
      <c r="H5" s="43" t="s">
        <v>103</v>
      </c>
      <c r="I5" s="43" t="s">
        <v>104</v>
      </c>
      <c r="J5" s="43" t="s">
        <v>105</v>
      </c>
      <c r="K5" s="44" t="s">
        <v>106</v>
      </c>
      <c r="L5" s="45" t="s">
        <v>2</v>
      </c>
    </row>
    <row r="6" spans="1:12" ht="18.5" thickTop="1" thickBot="1" x14ac:dyDescent="0.3">
      <c r="A6" s="331" t="s">
        <v>220</v>
      </c>
      <c r="B6" s="254" t="s">
        <v>85</v>
      </c>
      <c r="C6" s="211">
        <v>67</v>
      </c>
      <c r="D6" s="212">
        <v>36</v>
      </c>
      <c r="E6" s="213">
        <v>31</v>
      </c>
      <c r="F6" s="214">
        <v>25</v>
      </c>
      <c r="G6" s="255">
        <v>4.3400000000000007</v>
      </c>
      <c r="H6" s="256">
        <v>6.6000000000000005</v>
      </c>
      <c r="I6" s="256">
        <v>4.4649999999999999</v>
      </c>
      <c r="J6" s="256">
        <v>5.1000000000000005</v>
      </c>
      <c r="K6" s="257">
        <v>8.4499999999999993</v>
      </c>
      <c r="L6" s="240">
        <v>28.954999999999998</v>
      </c>
    </row>
    <row r="7" spans="1:12" ht="36" outlineLevel="1" thickTop="1" thickBot="1" x14ac:dyDescent="0.3">
      <c r="A7" s="331" t="s">
        <v>220</v>
      </c>
      <c r="B7" s="37" t="s">
        <v>70</v>
      </c>
      <c r="C7" s="221">
        <v>59</v>
      </c>
      <c r="D7" s="222">
        <v>35</v>
      </c>
      <c r="E7" s="223">
        <v>24</v>
      </c>
      <c r="F7" s="224">
        <v>67</v>
      </c>
      <c r="G7" s="226">
        <v>3.97</v>
      </c>
      <c r="H7" s="227">
        <v>4.7649999999999997</v>
      </c>
      <c r="I7" s="227">
        <v>6.8250000000000002</v>
      </c>
      <c r="J7" s="227">
        <v>5.2500000000000009</v>
      </c>
      <c r="K7" s="228">
        <v>10.475000000000001</v>
      </c>
      <c r="L7" s="229">
        <v>31.285</v>
      </c>
    </row>
    <row r="8" spans="1:12" ht="18.5" outlineLevel="1" thickTop="1" thickBot="1" x14ac:dyDescent="0.3">
      <c r="A8" s="331" t="s">
        <v>220</v>
      </c>
      <c r="B8" s="38" t="s">
        <v>71</v>
      </c>
      <c r="C8" s="230">
        <v>126</v>
      </c>
      <c r="D8" s="231">
        <v>71</v>
      </c>
      <c r="E8" s="232">
        <v>55</v>
      </c>
      <c r="F8" s="233">
        <v>92</v>
      </c>
      <c r="G8" s="234">
        <v>8.31</v>
      </c>
      <c r="H8" s="235">
        <v>11.365</v>
      </c>
      <c r="I8" s="235">
        <v>11.29</v>
      </c>
      <c r="J8" s="235">
        <v>10.350000000000001</v>
      </c>
      <c r="K8" s="236">
        <v>18.925000000000001</v>
      </c>
      <c r="L8" s="237">
        <v>60.239999999999995</v>
      </c>
    </row>
    <row r="9" spans="1:12" ht="99" outlineLevel="1" thickTop="1" thickBot="1" x14ac:dyDescent="0.3">
      <c r="A9" s="29" t="s">
        <v>211</v>
      </c>
      <c r="B9" s="40" t="s">
        <v>205</v>
      </c>
      <c r="C9" s="33" t="s">
        <v>17</v>
      </c>
      <c r="D9" s="35" t="s">
        <v>5</v>
      </c>
      <c r="E9" s="258" t="s">
        <v>203</v>
      </c>
      <c r="F9" s="34" t="s">
        <v>113</v>
      </c>
      <c r="G9" s="42" t="s">
        <v>102</v>
      </c>
      <c r="H9" s="43" t="s">
        <v>103</v>
      </c>
      <c r="I9" s="43" t="s">
        <v>104</v>
      </c>
      <c r="J9" s="43" t="s">
        <v>105</v>
      </c>
      <c r="K9" s="44" t="s">
        <v>106</v>
      </c>
      <c r="L9" s="45" t="s">
        <v>2</v>
      </c>
    </row>
    <row r="10" spans="1:12" ht="18.5" thickTop="1" thickBot="1" x14ac:dyDescent="0.3">
      <c r="A10" s="331" t="s">
        <v>221</v>
      </c>
      <c r="B10" s="259" t="s">
        <v>85</v>
      </c>
      <c r="C10" s="260">
        <v>69</v>
      </c>
      <c r="D10" s="261">
        <v>35</v>
      </c>
      <c r="E10" s="262">
        <v>34</v>
      </c>
      <c r="F10" s="263">
        <v>28</v>
      </c>
      <c r="G10" s="255">
        <v>4.68</v>
      </c>
      <c r="H10" s="256">
        <v>6.4700000000000006</v>
      </c>
      <c r="I10" s="256">
        <v>4.0649999999999995</v>
      </c>
      <c r="J10" s="256">
        <v>4.5750000000000002</v>
      </c>
      <c r="K10" s="257">
        <v>8.1449999999999996</v>
      </c>
      <c r="L10" s="264">
        <v>27.934999999999995</v>
      </c>
    </row>
    <row r="11" spans="1:12" ht="36" outlineLevel="1" thickTop="1" thickBot="1" x14ac:dyDescent="0.3">
      <c r="A11" s="331" t="s">
        <v>221</v>
      </c>
      <c r="B11" s="37" t="s">
        <v>70</v>
      </c>
      <c r="C11" s="265">
        <v>58</v>
      </c>
      <c r="D11" s="266">
        <v>35</v>
      </c>
      <c r="E11" s="267">
        <v>23</v>
      </c>
      <c r="F11" s="268">
        <v>52</v>
      </c>
      <c r="G11" s="269">
        <v>3.7500000000000004</v>
      </c>
      <c r="H11" s="270">
        <v>3.774999999999999</v>
      </c>
      <c r="I11" s="270">
        <v>6.8500000000000005</v>
      </c>
      <c r="J11" s="270">
        <v>4.7</v>
      </c>
      <c r="K11" s="271">
        <v>7.95</v>
      </c>
      <c r="L11" s="272">
        <v>27.024999999999999</v>
      </c>
    </row>
    <row r="12" spans="1:12" ht="18.5" outlineLevel="1" thickTop="1" thickBot="1" x14ac:dyDescent="0.3">
      <c r="A12" s="331" t="s">
        <v>221</v>
      </c>
      <c r="B12" s="38" t="s">
        <v>71</v>
      </c>
      <c r="C12" s="273">
        <v>127</v>
      </c>
      <c r="D12" s="274">
        <v>70</v>
      </c>
      <c r="E12" s="275">
        <v>57</v>
      </c>
      <c r="F12" s="276">
        <v>80</v>
      </c>
      <c r="G12" s="277">
        <v>8.43</v>
      </c>
      <c r="H12" s="278">
        <v>10.244999999999999</v>
      </c>
      <c r="I12" s="278">
        <v>10.914999999999999</v>
      </c>
      <c r="J12" s="278">
        <v>9.2750000000000004</v>
      </c>
      <c r="K12" s="279">
        <v>16.094999999999999</v>
      </c>
      <c r="L12" s="280">
        <v>54.959999999999994</v>
      </c>
    </row>
    <row r="13" spans="1:12" ht="99" outlineLevel="1" thickTop="1" thickBot="1" x14ac:dyDescent="0.3">
      <c r="A13" s="29" t="s">
        <v>211</v>
      </c>
      <c r="B13" s="40" t="s">
        <v>205</v>
      </c>
      <c r="C13" s="33" t="s">
        <v>17</v>
      </c>
      <c r="D13" s="35" t="s">
        <v>5</v>
      </c>
      <c r="E13" s="258" t="s">
        <v>204</v>
      </c>
      <c r="F13" s="34" t="s">
        <v>113</v>
      </c>
      <c r="G13" s="281" t="s">
        <v>102</v>
      </c>
      <c r="H13" s="282" t="s">
        <v>103</v>
      </c>
      <c r="I13" s="282" t="s">
        <v>104</v>
      </c>
      <c r="J13" s="282" t="s">
        <v>105</v>
      </c>
      <c r="K13" s="283" t="s">
        <v>106</v>
      </c>
      <c r="L13" s="284" t="s">
        <v>2</v>
      </c>
    </row>
    <row r="14" spans="1:12" ht="18.5" thickTop="1" thickBot="1" x14ac:dyDescent="0.3">
      <c r="A14" s="331" t="s">
        <v>222</v>
      </c>
      <c r="B14" s="285" t="s">
        <v>85</v>
      </c>
      <c r="C14" s="211">
        <v>68</v>
      </c>
      <c r="D14" s="212">
        <v>32</v>
      </c>
      <c r="E14" s="213">
        <v>36</v>
      </c>
      <c r="F14" s="214">
        <v>29</v>
      </c>
      <c r="G14" s="243">
        <v>4.4329999999999998</v>
      </c>
      <c r="H14" s="244">
        <v>7.0159500000000001</v>
      </c>
      <c r="I14" s="244">
        <v>3.7149999999999999</v>
      </c>
      <c r="J14" s="244">
        <v>3.4750000000000005</v>
      </c>
      <c r="K14" s="245">
        <v>8.58</v>
      </c>
      <c r="L14" s="240">
        <v>27.21895</v>
      </c>
    </row>
    <row r="15" spans="1:12" ht="36" outlineLevel="1" thickTop="1" thickBot="1" x14ac:dyDescent="0.3">
      <c r="A15" s="331" t="s">
        <v>222</v>
      </c>
      <c r="B15" s="286" t="s">
        <v>70</v>
      </c>
      <c r="C15" s="221">
        <v>59</v>
      </c>
      <c r="D15" s="222">
        <v>34</v>
      </c>
      <c r="E15" s="223">
        <v>25</v>
      </c>
      <c r="F15" s="224">
        <v>64</v>
      </c>
      <c r="G15" s="226">
        <v>3.7500000000000004</v>
      </c>
      <c r="H15" s="227">
        <v>3.9249999999999985</v>
      </c>
      <c r="I15" s="227">
        <v>7.5500000000000007</v>
      </c>
      <c r="J15" s="227">
        <v>4.3</v>
      </c>
      <c r="K15" s="228">
        <v>8.8000000000000007</v>
      </c>
      <c r="L15" s="229">
        <v>28.324999999999999</v>
      </c>
    </row>
    <row r="16" spans="1:12" ht="18.5" outlineLevel="1" thickTop="1" thickBot="1" x14ac:dyDescent="0.3">
      <c r="A16" s="331" t="s">
        <v>222</v>
      </c>
      <c r="B16" s="287" t="s">
        <v>71</v>
      </c>
      <c r="C16" s="230">
        <v>127</v>
      </c>
      <c r="D16" s="231">
        <v>66</v>
      </c>
      <c r="E16" s="232">
        <v>61</v>
      </c>
      <c r="F16" s="233">
        <v>93</v>
      </c>
      <c r="G16" s="234">
        <v>8.1829999999999998</v>
      </c>
      <c r="H16" s="235">
        <v>10.940949999999999</v>
      </c>
      <c r="I16" s="235">
        <v>11.265000000000001</v>
      </c>
      <c r="J16" s="235">
        <v>7.7750000000000004</v>
      </c>
      <c r="K16" s="236">
        <v>17.380000000000003</v>
      </c>
      <c r="L16" s="237">
        <v>55.543949999999995</v>
      </c>
    </row>
    <row r="17" ht="13" thickTop="1" x14ac:dyDescent="0.25"/>
  </sheetData>
  <conditionalFormatting sqref="G2:L4 G6:L8">
    <cfRule type="cellIs" dxfId="5" priority="2" stopIfTrue="1" operator="notEqual">
      <formula>Z2</formula>
    </cfRule>
  </conditionalFormatting>
  <conditionalFormatting sqref="C2:F4 C6:F8">
    <cfRule type="cellIs" dxfId="4" priority="5" stopIfTrue="1" operator="notEqual">
      <formula>U2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zoomScale="70" zoomScaleNormal="70" workbookViewId="0"/>
  </sheetViews>
  <sheetFormatPr defaultRowHeight="12.5" x14ac:dyDescent="0.25"/>
  <cols>
    <col min="1" max="1" width="13.54296875" customWidth="1"/>
    <col min="2" max="2" width="30.7265625" bestFit="1" customWidth="1"/>
    <col min="3" max="3" width="14.26953125" customWidth="1"/>
    <col min="4" max="4" width="26.7265625" bestFit="1" customWidth="1"/>
    <col min="5" max="5" width="20.453125" customWidth="1"/>
    <col min="6" max="6" width="26.7265625" bestFit="1" customWidth="1"/>
    <col min="7" max="7" width="26.7265625" customWidth="1"/>
    <col min="8" max="8" width="10.54296875" bestFit="1" customWidth="1"/>
  </cols>
  <sheetData>
    <row r="3" spans="1:5" x14ac:dyDescent="0.25">
      <c r="A3" s="288"/>
      <c r="B3" s="289"/>
      <c r="C3" s="292" t="s">
        <v>207</v>
      </c>
      <c r="D3" s="289"/>
      <c r="E3" s="290"/>
    </row>
    <row r="4" spans="1:5" x14ac:dyDescent="0.25">
      <c r="A4" s="292" t="s">
        <v>211</v>
      </c>
      <c r="B4" s="292" t="s">
        <v>205</v>
      </c>
      <c r="C4" s="288" t="s">
        <v>208</v>
      </c>
      <c r="D4" s="306" t="s">
        <v>209</v>
      </c>
      <c r="E4" s="305" t="s">
        <v>210</v>
      </c>
    </row>
    <row r="5" spans="1:5" x14ac:dyDescent="0.25">
      <c r="A5" s="301" t="s">
        <v>222</v>
      </c>
      <c r="B5" s="288" t="s">
        <v>85</v>
      </c>
      <c r="C5" s="293">
        <v>32</v>
      </c>
      <c r="D5" s="294">
        <v>36</v>
      </c>
      <c r="E5" s="302">
        <v>29</v>
      </c>
    </row>
    <row r="6" spans="1:5" x14ac:dyDescent="0.25">
      <c r="A6" s="330"/>
      <c r="B6" s="329" t="s">
        <v>70</v>
      </c>
      <c r="C6" s="295">
        <v>34</v>
      </c>
      <c r="D6" s="296">
        <v>25</v>
      </c>
      <c r="E6" s="303">
        <v>64</v>
      </c>
    </row>
    <row r="7" spans="1:5" x14ac:dyDescent="0.25">
      <c r="A7" s="301" t="s">
        <v>221</v>
      </c>
      <c r="B7" s="288" t="s">
        <v>85</v>
      </c>
      <c r="C7" s="293">
        <v>35</v>
      </c>
      <c r="D7" s="294">
        <v>34</v>
      </c>
      <c r="E7" s="302">
        <v>28</v>
      </c>
    </row>
    <row r="8" spans="1:5" x14ac:dyDescent="0.25">
      <c r="A8" s="330"/>
      <c r="B8" s="329" t="s">
        <v>70</v>
      </c>
      <c r="C8" s="295">
        <v>35</v>
      </c>
      <c r="D8" s="296">
        <v>23</v>
      </c>
      <c r="E8" s="303">
        <v>52</v>
      </c>
    </row>
    <row r="9" spans="1:5" x14ac:dyDescent="0.25">
      <c r="A9" s="301" t="s">
        <v>220</v>
      </c>
      <c r="B9" s="288" t="s">
        <v>85</v>
      </c>
      <c r="C9" s="293">
        <v>36</v>
      </c>
      <c r="D9" s="294">
        <v>31</v>
      </c>
      <c r="E9" s="302">
        <v>25</v>
      </c>
    </row>
    <row r="10" spans="1:5" x14ac:dyDescent="0.25">
      <c r="A10" s="330"/>
      <c r="B10" s="329" t="s">
        <v>70</v>
      </c>
      <c r="C10" s="295">
        <v>35</v>
      </c>
      <c r="D10" s="296">
        <v>24</v>
      </c>
      <c r="E10" s="303">
        <v>67</v>
      </c>
    </row>
    <row r="11" spans="1:5" x14ac:dyDescent="0.25">
      <c r="A11" s="301" t="s">
        <v>219</v>
      </c>
      <c r="B11" s="288" t="s">
        <v>85</v>
      </c>
      <c r="C11" s="293">
        <v>35</v>
      </c>
      <c r="D11" s="294">
        <v>34</v>
      </c>
      <c r="E11" s="302">
        <v>26</v>
      </c>
    </row>
    <row r="12" spans="1:5" x14ac:dyDescent="0.25">
      <c r="A12" s="330"/>
      <c r="B12" s="329" t="s">
        <v>70</v>
      </c>
      <c r="C12" s="295">
        <v>32</v>
      </c>
      <c r="D12" s="296">
        <v>21</v>
      </c>
      <c r="E12" s="303">
        <v>72</v>
      </c>
    </row>
    <row r="13" spans="1:5" x14ac:dyDescent="0.25">
      <c r="A13" s="288"/>
      <c r="B13" s="288" t="s">
        <v>212</v>
      </c>
      <c r="C13" s="293">
        <v>138</v>
      </c>
      <c r="D13" s="294">
        <v>135</v>
      </c>
      <c r="E13" s="302">
        <v>108</v>
      </c>
    </row>
    <row r="14" spans="1:5" x14ac:dyDescent="0.25">
      <c r="A14" s="291"/>
      <c r="B14" s="329" t="s">
        <v>213</v>
      </c>
      <c r="C14" s="295">
        <v>136</v>
      </c>
      <c r="D14" s="296">
        <v>93</v>
      </c>
      <c r="E14" s="303">
        <v>255</v>
      </c>
    </row>
    <row r="15" spans="1:5" ht="13" x14ac:dyDescent="0.3">
      <c r="A15" s="297" t="s">
        <v>206</v>
      </c>
      <c r="B15" s="298"/>
      <c r="C15" s="299">
        <v>274</v>
      </c>
      <c r="D15" s="300">
        <v>228</v>
      </c>
      <c r="E15" s="304">
        <v>363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ColWidth="9.1796875" defaultRowHeight="13" outlineLevelRow="1" outlineLevelCol="1" x14ac:dyDescent="0.3"/>
  <cols>
    <col min="1" max="1" width="10.26953125" style="67" customWidth="1" outlineLevel="1"/>
    <col min="2" max="2" width="11.7265625" style="67" customWidth="1" outlineLevel="1"/>
    <col min="3" max="3" width="47.81640625" style="67" customWidth="1"/>
    <col min="4" max="4" width="5.54296875" style="67" customWidth="1" outlineLevel="1"/>
    <col min="5" max="5" width="5.81640625" style="178" customWidth="1"/>
    <col min="6" max="8" width="5.1796875" style="178" customWidth="1"/>
    <col min="9" max="9" width="0.7265625" style="178" customWidth="1"/>
    <col min="10" max="10" width="12" style="67" customWidth="1"/>
    <col min="11" max="11" width="11.54296875" style="67" customWidth="1"/>
    <col min="12" max="12" width="11.7265625" style="67" customWidth="1"/>
    <col min="13" max="13" width="10" style="67" customWidth="1"/>
    <col min="14" max="14" width="13.7265625" style="67" customWidth="1"/>
    <col min="15" max="15" width="10" style="67" customWidth="1"/>
    <col min="16" max="16" width="0.81640625" style="67" customWidth="1"/>
    <col min="17" max="17" width="1.26953125" style="67" hidden="1" customWidth="1"/>
    <col min="18" max="18" width="9.81640625" style="67" customWidth="1" outlineLevel="1"/>
    <col min="19" max="19" width="17" style="67" bestFit="1" customWidth="1"/>
    <col min="20" max="16384" width="9.1796875" style="67"/>
  </cols>
  <sheetData>
    <row r="1" spans="1:18" ht="22.5" customHeight="1" thickBot="1" x14ac:dyDescent="0.35">
      <c r="B1" s="68"/>
      <c r="C1" s="69" t="s">
        <v>122</v>
      </c>
      <c r="D1" s="68"/>
      <c r="E1" s="519" t="s">
        <v>114</v>
      </c>
      <c r="F1" s="520"/>
      <c r="G1" s="520"/>
      <c r="H1" s="521"/>
      <c r="I1" s="70"/>
      <c r="J1" s="522" t="s">
        <v>127</v>
      </c>
      <c r="K1" s="522"/>
      <c r="L1" s="522"/>
      <c r="M1" s="522"/>
      <c r="N1" s="522"/>
      <c r="O1" s="522"/>
      <c r="P1" s="71"/>
      <c r="Q1" s="72" t="s">
        <v>72</v>
      </c>
      <c r="R1" s="73"/>
    </row>
    <row r="2" spans="1:18" ht="105.75" customHeight="1" collapsed="1" thickBot="1" x14ac:dyDescent="0.3">
      <c r="A2" s="74" t="s">
        <v>125</v>
      </c>
      <c r="B2" s="75" t="s">
        <v>21</v>
      </c>
      <c r="C2" s="76" t="s">
        <v>111</v>
      </c>
      <c r="D2" s="75" t="s">
        <v>34</v>
      </c>
      <c r="E2" s="77" t="s">
        <v>17</v>
      </c>
      <c r="F2" s="78" t="s">
        <v>5</v>
      </c>
      <c r="G2" s="79" t="s">
        <v>126</v>
      </c>
      <c r="H2" s="80" t="s">
        <v>113</v>
      </c>
      <c r="I2" s="81"/>
      <c r="J2" s="82" t="s">
        <v>102</v>
      </c>
      <c r="K2" s="83" t="s">
        <v>103</v>
      </c>
      <c r="L2" s="83" t="s">
        <v>104</v>
      </c>
      <c r="M2" s="83" t="s">
        <v>105</v>
      </c>
      <c r="N2" s="84" t="s">
        <v>106</v>
      </c>
      <c r="O2" s="85" t="s">
        <v>2</v>
      </c>
      <c r="P2" s="86"/>
      <c r="Q2" s="87"/>
      <c r="R2" s="88" t="s">
        <v>123</v>
      </c>
    </row>
    <row r="3" spans="1:18" ht="22.5" customHeight="1" outlineLevel="1" thickTop="1" thickBot="1" x14ac:dyDescent="0.3">
      <c r="A3" s="89">
        <v>57872</v>
      </c>
      <c r="B3" s="90" t="s">
        <v>22</v>
      </c>
      <c r="C3" s="91" t="s">
        <v>73</v>
      </c>
      <c r="D3" s="92" t="s">
        <v>35</v>
      </c>
      <c r="E3" s="93">
        <f t="shared" ref="E3:E17" si="0">F3+G3</f>
        <v>3</v>
      </c>
      <c r="F3" s="94">
        <v>2</v>
      </c>
      <c r="G3" s="95">
        <v>1</v>
      </c>
      <c r="H3" s="96">
        <v>2</v>
      </c>
      <c r="I3" s="97"/>
      <c r="J3" s="98">
        <v>0.75</v>
      </c>
      <c r="K3" s="99">
        <v>0.21</v>
      </c>
      <c r="L3" s="100"/>
      <c r="M3" s="100"/>
      <c r="N3" s="101">
        <v>0.75</v>
      </c>
      <c r="O3" s="102">
        <f t="shared" ref="O3:O11" si="1">SUM(J3:N3)</f>
        <v>1.71</v>
      </c>
      <c r="P3" s="86"/>
      <c r="Q3" s="87"/>
      <c r="R3" s="91" t="s">
        <v>110</v>
      </c>
    </row>
    <row r="4" spans="1:18" ht="22.5" customHeight="1" outlineLevel="1" thickTop="1" thickBot="1" x14ac:dyDescent="0.3">
      <c r="A4" s="89">
        <v>57674</v>
      </c>
      <c r="B4" s="90" t="s">
        <v>22</v>
      </c>
      <c r="C4" s="91" t="s">
        <v>74</v>
      </c>
      <c r="D4" s="92" t="s">
        <v>36</v>
      </c>
      <c r="E4" s="93">
        <f t="shared" si="0"/>
        <v>1</v>
      </c>
      <c r="F4" s="94">
        <v>1</v>
      </c>
      <c r="G4" s="95">
        <v>0</v>
      </c>
      <c r="H4" s="96">
        <v>0</v>
      </c>
      <c r="I4" s="97"/>
      <c r="J4" s="98"/>
      <c r="K4" s="100">
        <v>0.02</v>
      </c>
      <c r="L4" s="100"/>
      <c r="M4" s="100"/>
      <c r="N4" s="103">
        <v>0.3</v>
      </c>
      <c r="O4" s="104">
        <f t="shared" si="1"/>
        <v>0.32</v>
      </c>
      <c r="P4" s="86"/>
      <c r="Q4" s="87"/>
      <c r="R4" s="91" t="s">
        <v>110</v>
      </c>
    </row>
    <row r="5" spans="1:18" ht="22.5" customHeight="1" outlineLevel="1" thickTop="1" thickBot="1" x14ac:dyDescent="0.3">
      <c r="A5" s="89">
        <v>57683</v>
      </c>
      <c r="B5" s="90" t="s">
        <v>22</v>
      </c>
      <c r="C5" s="91" t="s">
        <v>75</v>
      </c>
      <c r="D5" s="92" t="s">
        <v>37</v>
      </c>
      <c r="E5" s="93">
        <f t="shared" si="0"/>
        <v>1</v>
      </c>
      <c r="F5" s="94">
        <v>1</v>
      </c>
      <c r="G5" s="95">
        <v>0</v>
      </c>
      <c r="H5" s="96">
        <v>0</v>
      </c>
      <c r="I5" s="97"/>
      <c r="J5" s="98"/>
      <c r="K5" s="100">
        <v>1.4999999999999999E-2</v>
      </c>
      <c r="L5" s="100"/>
      <c r="M5" s="100"/>
      <c r="N5" s="103"/>
      <c r="O5" s="104">
        <f t="shared" si="1"/>
        <v>1.4999999999999999E-2</v>
      </c>
      <c r="P5" s="86"/>
      <c r="Q5" s="87"/>
      <c r="R5" s="91" t="s">
        <v>110</v>
      </c>
    </row>
    <row r="6" spans="1:18" ht="22.5" customHeight="1" outlineLevel="1" thickTop="1" thickBot="1" x14ac:dyDescent="0.3">
      <c r="A6" s="89">
        <v>57688</v>
      </c>
      <c r="B6" s="90" t="s">
        <v>22</v>
      </c>
      <c r="C6" s="91" t="s">
        <v>76</v>
      </c>
      <c r="D6" s="92" t="s">
        <v>38</v>
      </c>
      <c r="E6" s="93">
        <f t="shared" si="0"/>
        <v>2</v>
      </c>
      <c r="F6" s="94">
        <v>1</v>
      </c>
      <c r="G6" s="95">
        <v>1</v>
      </c>
      <c r="H6" s="96">
        <v>1</v>
      </c>
      <c r="I6" s="97"/>
      <c r="J6" s="98">
        <v>0.25</v>
      </c>
      <c r="K6" s="100">
        <v>0.23</v>
      </c>
      <c r="L6" s="100">
        <v>0.2</v>
      </c>
      <c r="M6" s="99">
        <v>0.25</v>
      </c>
      <c r="N6" s="103"/>
      <c r="O6" s="102">
        <f t="shared" si="1"/>
        <v>0.92999999999999994</v>
      </c>
      <c r="P6" s="86"/>
      <c r="Q6" s="87"/>
      <c r="R6" s="91"/>
    </row>
    <row r="7" spans="1:18" ht="22.5" customHeight="1" outlineLevel="1" thickTop="1" thickBot="1" x14ac:dyDescent="0.3">
      <c r="A7" s="89">
        <v>57693</v>
      </c>
      <c r="B7" s="90" t="s">
        <v>22</v>
      </c>
      <c r="C7" s="91" t="s">
        <v>77</v>
      </c>
      <c r="D7" s="92" t="s">
        <v>39</v>
      </c>
      <c r="E7" s="105">
        <f t="shared" si="0"/>
        <v>6</v>
      </c>
      <c r="F7" s="94">
        <v>3</v>
      </c>
      <c r="G7" s="106">
        <v>3</v>
      </c>
      <c r="H7" s="96">
        <v>1</v>
      </c>
      <c r="I7" s="97"/>
      <c r="J7" s="98">
        <v>0.15</v>
      </c>
      <c r="K7" s="107">
        <v>0.64</v>
      </c>
      <c r="L7" s="100">
        <v>0.2</v>
      </c>
      <c r="M7" s="99">
        <v>0.5</v>
      </c>
      <c r="N7" s="101">
        <v>0.55000000000000004</v>
      </c>
      <c r="O7" s="108">
        <f t="shared" si="1"/>
        <v>2.04</v>
      </c>
      <c r="P7" s="86"/>
      <c r="Q7" s="87"/>
      <c r="R7" s="91" t="s">
        <v>110</v>
      </c>
    </row>
    <row r="8" spans="1:18" ht="22.5" customHeight="1" outlineLevel="1" thickTop="1" thickBot="1" x14ac:dyDescent="0.3">
      <c r="A8" s="89">
        <v>57697</v>
      </c>
      <c r="B8" s="90" t="s">
        <v>22</v>
      </c>
      <c r="C8" s="91" t="s">
        <v>155</v>
      </c>
      <c r="D8" s="92" t="s">
        <v>40</v>
      </c>
      <c r="E8" s="109">
        <f t="shared" si="0"/>
        <v>4</v>
      </c>
      <c r="F8" s="110">
        <v>2</v>
      </c>
      <c r="G8" s="95">
        <v>2</v>
      </c>
      <c r="H8" s="111">
        <v>0</v>
      </c>
      <c r="I8" s="97"/>
      <c r="J8" s="98">
        <v>0.05</v>
      </c>
      <c r="K8" s="99">
        <v>0.22</v>
      </c>
      <c r="L8" s="100"/>
      <c r="M8" s="99">
        <v>0</v>
      </c>
      <c r="N8" s="101">
        <v>0</v>
      </c>
      <c r="O8" s="102">
        <f t="shared" si="1"/>
        <v>0.27</v>
      </c>
      <c r="P8" s="86"/>
      <c r="Q8" s="87"/>
      <c r="R8" s="91" t="s">
        <v>110</v>
      </c>
    </row>
    <row r="9" spans="1:18" ht="22.5" customHeight="1" outlineLevel="1" thickTop="1" thickBot="1" x14ac:dyDescent="0.3">
      <c r="A9" s="89">
        <v>57699</v>
      </c>
      <c r="B9" s="90" t="s">
        <v>22</v>
      </c>
      <c r="C9" s="91" t="s">
        <v>78</v>
      </c>
      <c r="D9" s="92" t="s">
        <v>41</v>
      </c>
      <c r="E9" s="93">
        <f t="shared" si="0"/>
        <v>5</v>
      </c>
      <c r="F9" s="94">
        <v>3</v>
      </c>
      <c r="G9" s="95">
        <v>2</v>
      </c>
      <c r="H9" s="112">
        <v>1</v>
      </c>
      <c r="I9" s="97"/>
      <c r="J9" s="98">
        <v>0.3</v>
      </c>
      <c r="K9" s="100">
        <v>0.06</v>
      </c>
      <c r="L9" s="100">
        <v>0.41499999999999998</v>
      </c>
      <c r="M9" s="107">
        <v>0.92500000000000004</v>
      </c>
      <c r="N9" s="113">
        <v>0.44500000000000001</v>
      </c>
      <c r="O9" s="108">
        <f t="shared" si="1"/>
        <v>2.145</v>
      </c>
      <c r="P9" s="86"/>
      <c r="Q9" s="87"/>
      <c r="R9" s="91" t="s">
        <v>110</v>
      </c>
    </row>
    <row r="10" spans="1:18" ht="22.5" customHeight="1" outlineLevel="1" thickTop="1" thickBot="1" x14ac:dyDescent="0.3">
      <c r="A10" s="89">
        <v>57700</v>
      </c>
      <c r="B10" s="90" t="s">
        <v>22</v>
      </c>
      <c r="C10" s="91" t="s">
        <v>79</v>
      </c>
      <c r="D10" s="92" t="s">
        <v>42</v>
      </c>
      <c r="E10" s="93">
        <f t="shared" si="0"/>
        <v>4</v>
      </c>
      <c r="F10" s="94">
        <v>3</v>
      </c>
      <c r="G10" s="95">
        <v>1</v>
      </c>
      <c r="H10" s="96">
        <v>0</v>
      </c>
      <c r="I10" s="97"/>
      <c r="J10" s="98"/>
      <c r="K10" s="100">
        <v>1.4999999999999999E-2</v>
      </c>
      <c r="L10" s="100">
        <v>0.3</v>
      </c>
      <c r="M10" s="100"/>
      <c r="N10" s="103">
        <v>0.6</v>
      </c>
      <c r="O10" s="104">
        <f t="shared" si="1"/>
        <v>0.91500000000000004</v>
      </c>
      <c r="P10" s="86"/>
      <c r="Q10" s="87"/>
      <c r="R10" s="91"/>
    </row>
    <row r="11" spans="1:18" ht="22.5" customHeight="1" outlineLevel="1" thickTop="1" thickBot="1" x14ac:dyDescent="0.3">
      <c r="A11" s="89">
        <v>57702</v>
      </c>
      <c r="B11" s="90" t="s">
        <v>22</v>
      </c>
      <c r="C11" s="91" t="s">
        <v>80</v>
      </c>
      <c r="D11" s="92" t="s">
        <v>44</v>
      </c>
      <c r="E11" s="93">
        <f t="shared" si="0"/>
        <v>3</v>
      </c>
      <c r="F11" s="94">
        <v>1</v>
      </c>
      <c r="G11" s="95">
        <v>2</v>
      </c>
      <c r="H11" s="96">
        <v>1</v>
      </c>
      <c r="I11" s="97"/>
      <c r="J11" s="114">
        <v>0.3</v>
      </c>
      <c r="K11" s="100">
        <v>0.78</v>
      </c>
      <c r="L11" s="100"/>
      <c r="M11" s="100">
        <v>0.25</v>
      </c>
      <c r="N11" s="103">
        <v>0.5</v>
      </c>
      <c r="O11" s="102">
        <f t="shared" si="1"/>
        <v>1.83</v>
      </c>
      <c r="P11" s="86"/>
      <c r="Q11" s="87"/>
      <c r="R11" s="91"/>
    </row>
    <row r="12" spans="1:18" ht="22.5" customHeight="1" outlineLevel="1" thickTop="1" thickBot="1" x14ac:dyDescent="0.3">
      <c r="A12" s="89">
        <v>57703</v>
      </c>
      <c r="B12" s="90" t="s">
        <v>22</v>
      </c>
      <c r="C12" s="91" t="s">
        <v>81</v>
      </c>
      <c r="D12" s="92" t="s">
        <v>43</v>
      </c>
      <c r="E12" s="93">
        <f t="shared" si="0"/>
        <v>2</v>
      </c>
      <c r="F12" s="94">
        <v>1</v>
      </c>
      <c r="G12" s="95">
        <v>1</v>
      </c>
      <c r="H12" s="96">
        <v>1</v>
      </c>
      <c r="I12" s="97"/>
      <c r="J12" s="98"/>
      <c r="K12" s="100">
        <v>0.02</v>
      </c>
      <c r="L12" s="100"/>
      <c r="M12" s="100"/>
      <c r="N12" s="103"/>
      <c r="O12" s="104">
        <v>0.02</v>
      </c>
      <c r="P12" s="86"/>
      <c r="Q12" s="87"/>
      <c r="R12" s="91"/>
    </row>
    <row r="13" spans="1:18" ht="22.5" customHeight="1" outlineLevel="1" thickTop="1" thickBot="1" x14ac:dyDescent="0.3">
      <c r="A13" s="89">
        <v>57684</v>
      </c>
      <c r="B13" s="90" t="s">
        <v>22</v>
      </c>
      <c r="C13" s="91" t="s">
        <v>121</v>
      </c>
      <c r="D13" s="92" t="s">
        <v>45</v>
      </c>
      <c r="E13" s="93">
        <f t="shared" si="0"/>
        <v>8</v>
      </c>
      <c r="F13" s="94">
        <v>4</v>
      </c>
      <c r="G13" s="95">
        <v>4</v>
      </c>
      <c r="H13" s="96">
        <v>2</v>
      </c>
      <c r="I13" s="97"/>
      <c r="J13" s="115">
        <v>0.2</v>
      </c>
      <c r="K13" s="100">
        <v>1.3</v>
      </c>
      <c r="L13" s="100">
        <v>0.15</v>
      </c>
      <c r="M13" s="107">
        <v>0.45</v>
      </c>
      <c r="N13" s="113">
        <v>0.9</v>
      </c>
      <c r="O13" s="108">
        <f>SUM(J13:N13)</f>
        <v>3</v>
      </c>
      <c r="P13" s="86"/>
      <c r="Q13" s="87"/>
      <c r="R13" s="91" t="s">
        <v>110</v>
      </c>
    </row>
    <row r="14" spans="1:18" ht="22.5" customHeight="1" outlineLevel="1" thickTop="1" thickBot="1" x14ac:dyDescent="0.3">
      <c r="A14" s="89">
        <v>57691</v>
      </c>
      <c r="B14" s="90" t="s">
        <v>22</v>
      </c>
      <c r="C14" s="91" t="s">
        <v>82</v>
      </c>
      <c r="D14" s="92" t="s">
        <v>46</v>
      </c>
      <c r="E14" s="93">
        <f t="shared" si="0"/>
        <v>1</v>
      </c>
      <c r="F14" s="94">
        <v>1</v>
      </c>
      <c r="G14" s="95">
        <v>0</v>
      </c>
      <c r="H14" s="96">
        <v>0</v>
      </c>
      <c r="I14" s="97"/>
      <c r="J14" s="98">
        <v>0.1</v>
      </c>
      <c r="K14" s="100">
        <v>0.02</v>
      </c>
      <c r="L14" s="100"/>
      <c r="M14" s="100"/>
      <c r="N14" s="103"/>
      <c r="O14" s="104">
        <f>SUM(J14:N14)</f>
        <v>0.12000000000000001</v>
      </c>
      <c r="P14" s="86"/>
      <c r="Q14" s="87"/>
      <c r="R14" s="91" t="s">
        <v>110</v>
      </c>
    </row>
    <row r="15" spans="1:18" ht="22.5" customHeight="1" outlineLevel="1" thickTop="1" thickBot="1" x14ac:dyDescent="0.3">
      <c r="A15" s="89">
        <v>57695</v>
      </c>
      <c r="B15" s="90" t="s">
        <v>22</v>
      </c>
      <c r="C15" s="91" t="s">
        <v>83</v>
      </c>
      <c r="D15" s="92" t="s">
        <v>47</v>
      </c>
      <c r="E15" s="93">
        <f t="shared" si="0"/>
        <v>7</v>
      </c>
      <c r="F15" s="94">
        <v>4</v>
      </c>
      <c r="G15" s="95">
        <v>3</v>
      </c>
      <c r="H15" s="96">
        <v>6</v>
      </c>
      <c r="I15" s="97"/>
      <c r="J15" s="115">
        <v>1</v>
      </c>
      <c r="K15" s="100">
        <v>0.54</v>
      </c>
      <c r="L15" s="100">
        <v>1</v>
      </c>
      <c r="M15" s="107">
        <v>1.25</v>
      </c>
      <c r="N15" s="113">
        <v>1.1499999999999999</v>
      </c>
      <c r="O15" s="108">
        <f>SUM(J15:N15)</f>
        <v>4.9399999999999995</v>
      </c>
      <c r="P15" s="86"/>
      <c r="Q15" s="87"/>
      <c r="R15" s="91" t="s">
        <v>110</v>
      </c>
    </row>
    <row r="16" spans="1:18" ht="22.5" customHeight="1" outlineLevel="1" thickTop="1" thickBot="1" x14ac:dyDescent="0.3">
      <c r="A16" s="89">
        <v>57706</v>
      </c>
      <c r="B16" s="90" t="s">
        <v>22</v>
      </c>
      <c r="C16" s="91" t="s">
        <v>32</v>
      </c>
      <c r="D16" s="92" t="s">
        <v>48</v>
      </c>
      <c r="E16" s="105">
        <f t="shared" si="0"/>
        <v>2</v>
      </c>
      <c r="F16" s="94">
        <v>2</v>
      </c>
      <c r="G16" s="106">
        <v>0</v>
      </c>
      <c r="H16" s="96">
        <v>0</v>
      </c>
      <c r="I16" s="97"/>
      <c r="J16" s="115">
        <v>0.2</v>
      </c>
      <c r="K16" s="107">
        <v>0.03</v>
      </c>
      <c r="L16" s="100"/>
      <c r="M16" s="100"/>
      <c r="N16" s="113">
        <v>0.1</v>
      </c>
      <c r="O16" s="108">
        <f>SUM(J16:N16)</f>
        <v>0.33</v>
      </c>
      <c r="P16" s="86"/>
      <c r="Q16" s="87"/>
      <c r="R16" s="91" t="s">
        <v>110</v>
      </c>
    </row>
    <row r="17" spans="1:19" ht="22.5" customHeight="1" outlineLevel="1" thickTop="1" thickBot="1" x14ac:dyDescent="0.3">
      <c r="A17" s="89">
        <v>57705</v>
      </c>
      <c r="B17" s="90" t="s">
        <v>22</v>
      </c>
      <c r="C17" s="91" t="s">
        <v>84</v>
      </c>
      <c r="D17" s="92" t="s">
        <v>49</v>
      </c>
      <c r="E17" s="109">
        <f t="shared" si="0"/>
        <v>20</v>
      </c>
      <c r="F17" s="110">
        <v>6</v>
      </c>
      <c r="G17" s="116">
        <v>14</v>
      </c>
      <c r="H17" s="111">
        <v>13</v>
      </c>
      <c r="I17" s="97"/>
      <c r="J17" s="98">
        <v>1.38</v>
      </c>
      <c r="K17" s="99">
        <v>2.37</v>
      </c>
      <c r="L17" s="99">
        <v>1.8</v>
      </c>
      <c r="M17" s="99">
        <v>0.95</v>
      </c>
      <c r="N17" s="101">
        <v>2.85</v>
      </c>
      <c r="O17" s="102">
        <f>SUM(J17:N17)</f>
        <v>9.35</v>
      </c>
      <c r="P17" s="86"/>
      <c r="Q17" s="87"/>
      <c r="R17" s="91" t="s">
        <v>110</v>
      </c>
    </row>
    <row r="18" spans="1:19" ht="22.5" customHeight="1" thickTop="1" thickBot="1" x14ac:dyDescent="0.3">
      <c r="B18" s="117"/>
      <c r="C18" s="118" t="s">
        <v>85</v>
      </c>
      <c r="D18" s="119"/>
      <c r="E18" s="120">
        <f>SUM(E3:E17)</f>
        <v>69</v>
      </c>
      <c r="F18" s="121">
        <f>SUM(F3:F17)</f>
        <v>35</v>
      </c>
      <c r="G18" s="122">
        <f>SUM(G3:G17)</f>
        <v>34</v>
      </c>
      <c r="H18" s="123">
        <f>SUM(H3:H17)</f>
        <v>28</v>
      </c>
      <c r="I18" s="124"/>
      <c r="J18" s="125">
        <f t="shared" ref="J18:O18" si="2">SUM(J3:J17)</f>
        <v>4.68</v>
      </c>
      <c r="K18" s="126">
        <f t="shared" si="2"/>
        <v>6.4700000000000006</v>
      </c>
      <c r="L18" s="126">
        <f t="shared" si="2"/>
        <v>4.0649999999999995</v>
      </c>
      <c r="M18" s="126">
        <f t="shared" si="2"/>
        <v>4.5750000000000002</v>
      </c>
      <c r="N18" s="127">
        <f t="shared" si="2"/>
        <v>8.1449999999999996</v>
      </c>
      <c r="O18" s="128">
        <f t="shared" si="2"/>
        <v>27.934999999999995</v>
      </c>
      <c r="P18" s="86"/>
      <c r="Q18" s="87"/>
      <c r="R18" s="129">
        <f>COUNTA(R3:R17)</f>
        <v>11</v>
      </c>
    </row>
    <row r="19" spans="1:19" ht="22.5" customHeight="1" outlineLevel="1" thickTop="1" thickBot="1" x14ac:dyDescent="0.3">
      <c r="A19" s="89">
        <v>57685</v>
      </c>
      <c r="B19" s="90" t="s">
        <v>24</v>
      </c>
      <c r="C19" s="91" t="s">
        <v>86</v>
      </c>
      <c r="D19" s="92" t="s">
        <v>24</v>
      </c>
      <c r="E19" s="130">
        <f t="shared" ref="E19:E39" si="3">F19+G19</f>
        <v>8</v>
      </c>
      <c r="F19" s="131">
        <v>6</v>
      </c>
      <c r="G19" s="132">
        <v>2</v>
      </c>
      <c r="H19" s="133">
        <v>6</v>
      </c>
      <c r="I19" s="97"/>
      <c r="J19" s="114">
        <v>0.3</v>
      </c>
      <c r="K19" s="100">
        <v>0.83</v>
      </c>
      <c r="L19" s="100">
        <v>2.75</v>
      </c>
      <c r="M19" s="100">
        <v>0.2</v>
      </c>
      <c r="N19" s="103">
        <v>0.3</v>
      </c>
      <c r="O19" s="102">
        <f t="shared" ref="O19:O39" si="4">SUM(J19:N19)</f>
        <v>4.38</v>
      </c>
      <c r="P19" s="86"/>
      <c r="Q19" s="87"/>
      <c r="R19" s="91"/>
      <c r="S19" s="134"/>
    </row>
    <row r="20" spans="1:19" ht="22.5" customHeight="1" outlineLevel="1" thickTop="1" thickBot="1" x14ac:dyDescent="0.3">
      <c r="A20" s="89">
        <v>57672</v>
      </c>
      <c r="B20" s="90" t="s">
        <v>23</v>
      </c>
      <c r="C20" s="91" t="s">
        <v>87</v>
      </c>
      <c r="D20" s="92" t="s">
        <v>50</v>
      </c>
      <c r="E20" s="130">
        <f t="shared" si="3"/>
        <v>3</v>
      </c>
      <c r="F20" s="131">
        <v>1</v>
      </c>
      <c r="G20" s="132">
        <v>2</v>
      </c>
      <c r="H20" s="135">
        <v>7</v>
      </c>
      <c r="I20" s="97"/>
      <c r="J20" s="114">
        <v>0.3</v>
      </c>
      <c r="K20" s="99">
        <v>0.19</v>
      </c>
      <c r="L20" s="99">
        <v>0.95</v>
      </c>
      <c r="M20" s="99">
        <v>0.7</v>
      </c>
      <c r="N20" s="101">
        <v>1.1499999999999999</v>
      </c>
      <c r="O20" s="102">
        <f t="shared" si="4"/>
        <v>3.2899999999999996</v>
      </c>
      <c r="P20" s="86"/>
      <c r="Q20" s="87"/>
      <c r="R20" s="91" t="s">
        <v>110</v>
      </c>
      <c r="S20" s="136"/>
    </row>
    <row r="21" spans="1:19" ht="22.5" customHeight="1" outlineLevel="1" thickTop="1" thickBot="1" x14ac:dyDescent="0.3">
      <c r="A21" s="89">
        <v>57686</v>
      </c>
      <c r="B21" s="90" t="s">
        <v>23</v>
      </c>
      <c r="C21" s="91" t="s">
        <v>88</v>
      </c>
      <c r="D21" s="92" t="s">
        <v>51</v>
      </c>
      <c r="E21" s="130">
        <f t="shared" si="3"/>
        <v>1</v>
      </c>
      <c r="F21" s="131">
        <v>1</v>
      </c>
      <c r="G21" s="132">
        <v>0</v>
      </c>
      <c r="H21" s="133">
        <v>4</v>
      </c>
      <c r="I21" s="97"/>
      <c r="J21" s="98"/>
      <c r="K21" s="100">
        <v>0.03</v>
      </c>
      <c r="L21" s="100">
        <v>0.65</v>
      </c>
      <c r="M21" s="100"/>
      <c r="N21" s="103">
        <v>0.2</v>
      </c>
      <c r="O21" s="104">
        <f t="shared" si="4"/>
        <v>0.88000000000000012</v>
      </c>
      <c r="P21" s="86"/>
      <c r="Q21" s="87"/>
      <c r="R21" s="91"/>
      <c r="S21" s="136"/>
    </row>
    <row r="22" spans="1:19" ht="22.5" customHeight="1" outlineLevel="1" thickTop="1" thickBot="1" x14ac:dyDescent="0.3">
      <c r="A22" s="89">
        <v>57694</v>
      </c>
      <c r="B22" s="90" t="s">
        <v>23</v>
      </c>
      <c r="C22" s="91" t="s">
        <v>89</v>
      </c>
      <c r="D22" s="92" t="s">
        <v>52</v>
      </c>
      <c r="E22" s="137">
        <f t="shared" si="3"/>
        <v>2</v>
      </c>
      <c r="F22" s="131">
        <v>1</v>
      </c>
      <c r="G22" s="138">
        <v>1</v>
      </c>
      <c r="H22" s="139">
        <v>5</v>
      </c>
      <c r="I22" s="97"/>
      <c r="J22" s="114">
        <v>0.2</v>
      </c>
      <c r="K22" s="140">
        <v>0.65</v>
      </c>
      <c r="L22" s="107">
        <v>0.35</v>
      </c>
      <c r="M22" s="107">
        <v>0.2</v>
      </c>
      <c r="N22" s="113">
        <v>0.3</v>
      </c>
      <c r="O22" s="108">
        <f t="shared" si="4"/>
        <v>1.7000000000000002</v>
      </c>
      <c r="P22" s="86"/>
      <c r="Q22" s="87"/>
      <c r="R22" s="91" t="s">
        <v>110</v>
      </c>
      <c r="S22" s="136"/>
    </row>
    <row r="23" spans="1:19" ht="22.5" customHeight="1" outlineLevel="1" thickTop="1" thickBot="1" x14ac:dyDescent="0.3">
      <c r="A23" s="89">
        <v>57707</v>
      </c>
      <c r="B23" s="90" t="s">
        <v>23</v>
      </c>
      <c r="C23" s="91" t="s">
        <v>90</v>
      </c>
      <c r="D23" s="92" t="s">
        <v>53</v>
      </c>
      <c r="E23" s="130">
        <f t="shared" si="3"/>
        <v>3</v>
      </c>
      <c r="F23" s="131">
        <v>2</v>
      </c>
      <c r="G23" s="132">
        <v>1</v>
      </c>
      <c r="H23" s="135">
        <v>5</v>
      </c>
      <c r="I23" s="97"/>
      <c r="J23" s="98">
        <v>0.4</v>
      </c>
      <c r="K23" s="100">
        <v>0.6</v>
      </c>
      <c r="L23" s="100">
        <v>0.4</v>
      </c>
      <c r="M23" s="100">
        <v>0.2</v>
      </c>
      <c r="N23" s="103">
        <v>0.5</v>
      </c>
      <c r="O23" s="104">
        <f t="shared" si="4"/>
        <v>2.0999999999999996</v>
      </c>
      <c r="P23" s="86"/>
      <c r="Q23" s="87"/>
      <c r="R23" s="91"/>
      <c r="S23" s="136"/>
    </row>
    <row r="24" spans="1:19" ht="22.5" customHeight="1" outlineLevel="1" thickTop="1" thickBot="1" x14ac:dyDescent="0.3">
      <c r="A24" s="89">
        <v>57690</v>
      </c>
      <c r="B24" s="90" t="s">
        <v>23</v>
      </c>
      <c r="C24" s="91" t="s">
        <v>91</v>
      </c>
      <c r="D24" s="92" t="s">
        <v>54</v>
      </c>
      <c r="E24" s="141">
        <f t="shared" si="3"/>
        <v>2</v>
      </c>
      <c r="F24" s="142">
        <v>2</v>
      </c>
      <c r="G24" s="138">
        <v>0</v>
      </c>
      <c r="H24" s="133">
        <v>0</v>
      </c>
      <c r="I24" s="97"/>
      <c r="J24" s="115">
        <v>0.25</v>
      </c>
      <c r="K24" s="107">
        <v>0.03</v>
      </c>
      <c r="L24" s="100"/>
      <c r="M24" s="107">
        <v>0</v>
      </c>
      <c r="N24" s="113">
        <v>0.35</v>
      </c>
      <c r="O24" s="108">
        <f t="shared" si="4"/>
        <v>0.63</v>
      </c>
      <c r="P24" s="86"/>
      <c r="Q24" s="87"/>
      <c r="R24" s="91" t="s">
        <v>110</v>
      </c>
      <c r="S24" s="136"/>
    </row>
    <row r="25" spans="1:19" ht="22.5" customHeight="1" outlineLevel="1" thickTop="1" thickBot="1" x14ac:dyDescent="0.3">
      <c r="A25" s="89">
        <v>57677</v>
      </c>
      <c r="B25" s="90" t="s">
        <v>23</v>
      </c>
      <c r="C25" s="91" t="s">
        <v>92</v>
      </c>
      <c r="D25" s="92" t="s">
        <v>55</v>
      </c>
      <c r="E25" s="130">
        <f t="shared" si="3"/>
        <v>1</v>
      </c>
      <c r="F25" s="131">
        <v>1</v>
      </c>
      <c r="G25" s="132">
        <v>0</v>
      </c>
      <c r="H25" s="133">
        <v>1</v>
      </c>
      <c r="I25" s="97"/>
      <c r="J25" s="98">
        <v>0.1</v>
      </c>
      <c r="K25" s="100">
        <v>0.03</v>
      </c>
      <c r="L25" s="100"/>
      <c r="M25" s="100"/>
      <c r="N25" s="101">
        <v>0.2</v>
      </c>
      <c r="O25" s="102">
        <f t="shared" si="4"/>
        <v>0.33</v>
      </c>
      <c r="P25" s="86"/>
      <c r="Q25" s="87"/>
      <c r="R25" s="91" t="s">
        <v>110</v>
      </c>
      <c r="S25" s="136"/>
    </row>
    <row r="26" spans="1:19" ht="22.5" customHeight="1" outlineLevel="1" thickTop="1" thickBot="1" x14ac:dyDescent="0.3">
      <c r="A26" s="89">
        <v>57689</v>
      </c>
      <c r="B26" s="90" t="s">
        <v>28</v>
      </c>
      <c r="C26" s="91" t="s">
        <v>93</v>
      </c>
      <c r="D26" s="92" t="s">
        <v>56</v>
      </c>
      <c r="E26" s="141">
        <f t="shared" si="3"/>
        <v>3</v>
      </c>
      <c r="F26" s="131">
        <v>1</v>
      </c>
      <c r="G26" s="143">
        <v>2</v>
      </c>
      <c r="H26" s="133">
        <v>3</v>
      </c>
      <c r="I26" s="97"/>
      <c r="J26" s="98">
        <v>0.5</v>
      </c>
      <c r="K26" s="100">
        <v>4.4999999999999998E-2</v>
      </c>
      <c r="L26" s="100"/>
      <c r="M26" s="100"/>
      <c r="N26" s="103">
        <v>0.6</v>
      </c>
      <c r="O26" s="104">
        <f t="shared" si="4"/>
        <v>1.145</v>
      </c>
      <c r="P26" s="86"/>
      <c r="Q26" s="87"/>
      <c r="R26" s="91"/>
      <c r="S26" s="136"/>
    </row>
    <row r="27" spans="1:19" ht="22.5" customHeight="1" outlineLevel="1" thickTop="1" thickBot="1" x14ac:dyDescent="0.3">
      <c r="A27" s="89">
        <v>57678</v>
      </c>
      <c r="B27" s="90" t="s">
        <v>28</v>
      </c>
      <c r="C27" s="91" t="s">
        <v>94</v>
      </c>
      <c r="D27" s="92" t="s">
        <v>57</v>
      </c>
      <c r="E27" s="130">
        <f t="shared" si="3"/>
        <v>2</v>
      </c>
      <c r="F27" s="131">
        <v>1</v>
      </c>
      <c r="G27" s="132">
        <v>1</v>
      </c>
      <c r="H27" s="135">
        <v>3</v>
      </c>
      <c r="I27" s="97"/>
      <c r="J27" s="114">
        <v>0</v>
      </c>
      <c r="K27" s="100">
        <v>0.53</v>
      </c>
      <c r="L27" s="100"/>
      <c r="M27" s="99">
        <v>0.65</v>
      </c>
      <c r="N27" s="103">
        <v>0.4</v>
      </c>
      <c r="O27" s="104">
        <f t="shared" si="4"/>
        <v>1.58</v>
      </c>
      <c r="P27" s="86"/>
      <c r="Q27" s="87"/>
      <c r="R27" s="91"/>
      <c r="S27" s="136"/>
    </row>
    <row r="28" spans="1:19" ht="22.5" customHeight="1" outlineLevel="1" thickTop="1" thickBot="1" x14ac:dyDescent="0.3">
      <c r="A28" s="89">
        <v>57680</v>
      </c>
      <c r="B28" s="90" t="s">
        <v>27</v>
      </c>
      <c r="C28" s="91" t="s">
        <v>95</v>
      </c>
      <c r="D28" s="92" t="s">
        <v>58</v>
      </c>
      <c r="E28" s="130">
        <f t="shared" si="3"/>
        <v>4</v>
      </c>
      <c r="F28" s="131">
        <v>2</v>
      </c>
      <c r="G28" s="132">
        <v>2</v>
      </c>
      <c r="H28" s="133">
        <v>3</v>
      </c>
      <c r="I28" s="97"/>
      <c r="J28" s="98">
        <v>0.3</v>
      </c>
      <c r="K28" s="100">
        <v>0.23</v>
      </c>
      <c r="L28" s="100">
        <v>0.5</v>
      </c>
      <c r="M28" s="100">
        <v>0.2</v>
      </c>
      <c r="N28" s="103"/>
      <c r="O28" s="104">
        <f t="shared" si="4"/>
        <v>1.23</v>
      </c>
      <c r="P28" s="86"/>
      <c r="Q28" s="87"/>
      <c r="R28" s="91"/>
      <c r="S28" s="136"/>
    </row>
    <row r="29" spans="1:19" ht="22.5" customHeight="1" outlineLevel="1" thickTop="1" thickBot="1" x14ac:dyDescent="0.3">
      <c r="A29" s="89">
        <v>57696</v>
      </c>
      <c r="B29" s="90" t="s">
        <v>27</v>
      </c>
      <c r="C29" s="91" t="s">
        <v>116</v>
      </c>
      <c r="D29" s="92" t="s">
        <v>59</v>
      </c>
      <c r="E29" s="141">
        <f t="shared" si="3"/>
        <v>1</v>
      </c>
      <c r="F29" s="131">
        <v>0</v>
      </c>
      <c r="G29" s="143">
        <v>1</v>
      </c>
      <c r="H29" s="135">
        <v>0</v>
      </c>
      <c r="I29" s="97"/>
      <c r="J29" s="98"/>
      <c r="K29" s="100">
        <v>0.03</v>
      </c>
      <c r="L29" s="100">
        <v>0.3</v>
      </c>
      <c r="M29" s="100"/>
      <c r="N29" s="103"/>
      <c r="O29" s="104">
        <f t="shared" si="4"/>
        <v>0.32999999999999996</v>
      </c>
      <c r="P29" s="86"/>
      <c r="Q29" s="87"/>
      <c r="R29" s="91"/>
      <c r="S29" s="136"/>
    </row>
    <row r="30" spans="1:19" ht="22.5" customHeight="1" outlineLevel="1" thickTop="1" thickBot="1" x14ac:dyDescent="0.3">
      <c r="A30" s="89">
        <v>57687</v>
      </c>
      <c r="B30" s="90" t="s">
        <v>30</v>
      </c>
      <c r="C30" s="91" t="s">
        <v>96</v>
      </c>
      <c r="D30" s="92" t="s">
        <v>60</v>
      </c>
      <c r="E30" s="130">
        <f t="shared" si="3"/>
        <v>3</v>
      </c>
      <c r="F30" s="131">
        <v>1</v>
      </c>
      <c r="G30" s="132">
        <v>2</v>
      </c>
      <c r="H30" s="133">
        <v>4</v>
      </c>
      <c r="I30" s="97"/>
      <c r="J30" s="98">
        <v>0.1</v>
      </c>
      <c r="K30" s="100">
        <v>0.03</v>
      </c>
      <c r="L30" s="100"/>
      <c r="M30" s="100"/>
      <c r="N30" s="103">
        <v>0.5</v>
      </c>
      <c r="O30" s="104">
        <f t="shared" si="4"/>
        <v>0.63</v>
      </c>
      <c r="P30" s="86"/>
      <c r="Q30" s="87"/>
      <c r="R30" s="91"/>
      <c r="S30" s="136"/>
    </row>
    <row r="31" spans="1:19" ht="22.5" customHeight="1" outlineLevel="1" thickTop="1" thickBot="1" x14ac:dyDescent="0.3">
      <c r="A31" s="89">
        <v>57679</v>
      </c>
      <c r="B31" s="90" t="s">
        <v>30</v>
      </c>
      <c r="C31" s="91" t="s">
        <v>97</v>
      </c>
      <c r="D31" s="92" t="s">
        <v>61</v>
      </c>
      <c r="E31" s="130">
        <f t="shared" si="3"/>
        <v>6</v>
      </c>
      <c r="F31" s="131">
        <v>2</v>
      </c>
      <c r="G31" s="144">
        <v>4</v>
      </c>
      <c r="H31" s="139">
        <v>0</v>
      </c>
      <c r="I31" s="97"/>
      <c r="J31" s="98"/>
      <c r="K31" s="100">
        <v>0.06</v>
      </c>
      <c r="L31" s="100">
        <v>0.25</v>
      </c>
      <c r="M31" s="100">
        <v>0.5</v>
      </c>
      <c r="N31" s="103">
        <v>1.75</v>
      </c>
      <c r="O31" s="104">
        <f t="shared" si="4"/>
        <v>2.56</v>
      </c>
      <c r="P31" s="86"/>
      <c r="Q31" s="87"/>
      <c r="R31" s="91" t="s">
        <v>110</v>
      </c>
      <c r="S31" s="136"/>
    </row>
    <row r="32" spans="1:19" ht="22.5" customHeight="1" outlineLevel="1" thickTop="1" thickBot="1" x14ac:dyDescent="0.3">
      <c r="A32" s="89">
        <v>57701</v>
      </c>
      <c r="B32" s="90" t="s">
        <v>26</v>
      </c>
      <c r="C32" s="91" t="s">
        <v>156</v>
      </c>
      <c r="D32" s="92" t="s">
        <v>62</v>
      </c>
      <c r="E32" s="130">
        <f t="shared" si="3"/>
        <v>6</v>
      </c>
      <c r="F32" s="145">
        <v>5</v>
      </c>
      <c r="G32" s="143">
        <v>1</v>
      </c>
      <c r="H32" s="133">
        <v>2</v>
      </c>
      <c r="I32" s="97"/>
      <c r="J32" s="114">
        <v>0.5</v>
      </c>
      <c r="K32" s="100">
        <v>0.06</v>
      </c>
      <c r="L32" s="99">
        <v>0.4</v>
      </c>
      <c r="M32" s="100">
        <v>0.8</v>
      </c>
      <c r="N32" s="101">
        <v>0.45</v>
      </c>
      <c r="O32" s="102">
        <f t="shared" si="4"/>
        <v>2.2100000000000004</v>
      </c>
      <c r="P32" s="86"/>
      <c r="Q32" s="87"/>
      <c r="R32" s="91" t="s">
        <v>110</v>
      </c>
      <c r="S32" s="136"/>
    </row>
    <row r="33" spans="1:19" ht="22.5" customHeight="1" outlineLevel="1" thickTop="1" thickBot="1" x14ac:dyDescent="0.3">
      <c r="A33" s="89">
        <v>57704</v>
      </c>
      <c r="B33" s="90" t="s">
        <v>26</v>
      </c>
      <c r="C33" s="91" t="s">
        <v>98</v>
      </c>
      <c r="D33" s="92" t="s">
        <v>63</v>
      </c>
      <c r="E33" s="130">
        <f t="shared" si="3"/>
        <v>4</v>
      </c>
      <c r="F33" s="131">
        <v>3</v>
      </c>
      <c r="G33" s="132">
        <v>1</v>
      </c>
      <c r="H33" s="133">
        <v>3</v>
      </c>
      <c r="I33" s="97"/>
      <c r="J33" s="98">
        <v>0.7</v>
      </c>
      <c r="K33" s="100">
        <v>0.23</v>
      </c>
      <c r="L33" s="100"/>
      <c r="M33" s="100">
        <v>0.6</v>
      </c>
      <c r="N33" s="103">
        <v>0.05</v>
      </c>
      <c r="O33" s="104">
        <f t="shared" si="4"/>
        <v>1.5799999999999998</v>
      </c>
      <c r="P33" s="86"/>
      <c r="Q33" s="87"/>
      <c r="R33" s="91"/>
      <c r="S33" s="136"/>
    </row>
    <row r="34" spans="1:19" ht="22.5" customHeight="1" outlineLevel="1" thickTop="1" thickBot="1" x14ac:dyDescent="0.3">
      <c r="A34" s="89">
        <v>57675</v>
      </c>
      <c r="B34" s="90" t="s">
        <v>33</v>
      </c>
      <c r="C34" s="91" t="s">
        <v>117</v>
      </c>
      <c r="D34" s="92" t="s">
        <v>64</v>
      </c>
      <c r="E34" s="141">
        <f t="shared" si="3"/>
        <v>1</v>
      </c>
      <c r="F34" s="131">
        <v>1</v>
      </c>
      <c r="G34" s="143">
        <v>0</v>
      </c>
      <c r="H34" s="135">
        <v>1</v>
      </c>
      <c r="I34" s="97"/>
      <c r="J34" s="98"/>
      <c r="K34" s="100"/>
      <c r="L34" s="99">
        <v>0.3</v>
      </c>
      <c r="M34" s="99">
        <v>0.1</v>
      </c>
      <c r="N34" s="101">
        <v>0.1</v>
      </c>
      <c r="O34" s="102">
        <f t="shared" si="4"/>
        <v>0.5</v>
      </c>
      <c r="P34" s="86"/>
      <c r="Q34" s="87"/>
      <c r="R34" s="91" t="s">
        <v>110</v>
      </c>
      <c r="S34" s="136"/>
    </row>
    <row r="35" spans="1:19" ht="31.5" customHeight="1" outlineLevel="1" thickTop="1" thickBot="1" x14ac:dyDescent="0.3">
      <c r="A35" s="89">
        <v>57676</v>
      </c>
      <c r="B35" s="146"/>
      <c r="C35" s="91" t="s">
        <v>118</v>
      </c>
      <c r="D35" s="92" t="s">
        <v>65</v>
      </c>
      <c r="E35" s="130">
        <f t="shared" si="3"/>
        <v>1</v>
      </c>
      <c r="F35" s="131">
        <v>1</v>
      </c>
      <c r="G35" s="132">
        <v>0</v>
      </c>
      <c r="H35" s="133">
        <v>0</v>
      </c>
      <c r="I35" s="97"/>
      <c r="J35" s="98"/>
      <c r="K35" s="100"/>
      <c r="L35" s="100"/>
      <c r="M35" s="100">
        <v>0.15</v>
      </c>
      <c r="N35" s="103">
        <v>0.15</v>
      </c>
      <c r="O35" s="104">
        <f t="shared" si="4"/>
        <v>0.3</v>
      </c>
      <c r="P35" s="86"/>
      <c r="Q35" s="87"/>
      <c r="R35" s="91"/>
      <c r="S35" s="136"/>
    </row>
    <row r="36" spans="1:19" ht="22.5" customHeight="1" outlineLevel="1" thickTop="1" thickBot="1" x14ac:dyDescent="0.3">
      <c r="A36" s="89">
        <v>57698</v>
      </c>
      <c r="B36" s="90" t="s">
        <v>31</v>
      </c>
      <c r="C36" s="91" t="s">
        <v>99</v>
      </c>
      <c r="D36" s="92" t="s">
        <v>66</v>
      </c>
      <c r="E36" s="130">
        <f t="shared" si="3"/>
        <v>1</v>
      </c>
      <c r="F36" s="131">
        <v>1</v>
      </c>
      <c r="G36" s="132">
        <v>0</v>
      </c>
      <c r="H36" s="133">
        <v>0</v>
      </c>
      <c r="I36" s="97"/>
      <c r="J36" s="98"/>
      <c r="K36" s="100">
        <v>0.02</v>
      </c>
      <c r="L36" s="100"/>
      <c r="M36" s="100"/>
      <c r="N36" s="103">
        <v>0.1</v>
      </c>
      <c r="O36" s="104">
        <f t="shared" si="4"/>
        <v>0.12000000000000001</v>
      </c>
      <c r="P36" s="86"/>
      <c r="Q36" s="87"/>
      <c r="R36" s="91" t="s">
        <v>110</v>
      </c>
      <c r="S36" s="136"/>
    </row>
    <row r="37" spans="1:19" ht="22.5" customHeight="1" outlineLevel="1" thickTop="1" thickBot="1" x14ac:dyDescent="0.3">
      <c r="A37" s="89">
        <v>57681</v>
      </c>
      <c r="B37" s="90" t="s">
        <v>115</v>
      </c>
      <c r="C37" s="91" t="s">
        <v>100</v>
      </c>
      <c r="D37" s="92" t="s">
        <v>67</v>
      </c>
      <c r="E37" s="141">
        <f t="shared" si="3"/>
        <v>1</v>
      </c>
      <c r="F37" s="131">
        <v>1</v>
      </c>
      <c r="G37" s="143">
        <v>0</v>
      </c>
      <c r="H37" s="133">
        <v>3</v>
      </c>
      <c r="I37" s="97"/>
      <c r="J37" s="98"/>
      <c r="K37" s="100">
        <v>0.12</v>
      </c>
      <c r="L37" s="100"/>
      <c r="M37" s="100"/>
      <c r="N37" s="101">
        <v>0</v>
      </c>
      <c r="O37" s="102">
        <f t="shared" si="4"/>
        <v>0.12</v>
      </c>
      <c r="P37" s="86"/>
      <c r="Q37" s="87"/>
      <c r="R37" s="91"/>
      <c r="S37" s="136"/>
    </row>
    <row r="38" spans="1:19" ht="22.5" customHeight="1" outlineLevel="1" thickTop="1" thickBot="1" x14ac:dyDescent="0.3">
      <c r="A38" s="89">
        <v>57682</v>
      </c>
      <c r="B38" s="90" t="s">
        <v>29</v>
      </c>
      <c r="C38" s="91" t="s">
        <v>101</v>
      </c>
      <c r="D38" s="92" t="s">
        <v>68</v>
      </c>
      <c r="E38" s="130">
        <f t="shared" si="3"/>
        <v>3</v>
      </c>
      <c r="F38" s="131">
        <v>1</v>
      </c>
      <c r="G38" s="132">
        <v>2</v>
      </c>
      <c r="H38" s="135">
        <v>1</v>
      </c>
      <c r="I38" s="97"/>
      <c r="J38" s="98"/>
      <c r="K38" s="100">
        <v>0.03</v>
      </c>
      <c r="L38" s="100"/>
      <c r="M38" s="99">
        <v>0.4</v>
      </c>
      <c r="N38" s="103">
        <v>0.6</v>
      </c>
      <c r="O38" s="102">
        <f t="shared" si="4"/>
        <v>1.03</v>
      </c>
      <c r="P38" s="86"/>
      <c r="Q38" s="87"/>
      <c r="R38" s="91" t="s">
        <v>110</v>
      </c>
      <c r="S38" s="136"/>
    </row>
    <row r="39" spans="1:19" ht="30.75" customHeight="1" outlineLevel="1" thickTop="1" thickBot="1" x14ac:dyDescent="0.3">
      <c r="A39" s="89">
        <v>57692</v>
      </c>
      <c r="B39" s="90" t="s">
        <v>25</v>
      </c>
      <c r="C39" s="91" t="s">
        <v>107</v>
      </c>
      <c r="D39" s="92" t="s">
        <v>69</v>
      </c>
      <c r="E39" s="130">
        <f t="shared" si="3"/>
        <v>2</v>
      </c>
      <c r="F39" s="131">
        <v>1</v>
      </c>
      <c r="G39" s="132">
        <v>1</v>
      </c>
      <c r="H39" s="135">
        <v>1</v>
      </c>
      <c r="I39" s="97"/>
      <c r="J39" s="98">
        <v>0.1</v>
      </c>
      <c r="K39" s="100">
        <v>0.03</v>
      </c>
      <c r="L39" s="100"/>
      <c r="M39" s="100"/>
      <c r="N39" s="103">
        <v>0.25</v>
      </c>
      <c r="O39" s="104">
        <f t="shared" si="4"/>
        <v>0.38</v>
      </c>
      <c r="P39" s="86"/>
      <c r="Q39" s="87"/>
      <c r="R39" s="91"/>
      <c r="S39" s="136"/>
    </row>
    <row r="40" spans="1:19" ht="21.75" customHeight="1" thickTop="1" thickBot="1" x14ac:dyDescent="0.3">
      <c r="B40" s="147"/>
      <c r="C40" s="147" t="s">
        <v>70</v>
      </c>
      <c r="D40" s="148"/>
      <c r="E40" s="149">
        <f>SUM(E19:E39)</f>
        <v>58</v>
      </c>
      <c r="F40" s="150">
        <f>SUM(F19:F39)</f>
        <v>35</v>
      </c>
      <c r="G40" s="151">
        <f>SUM(G19:G39)</f>
        <v>23</v>
      </c>
      <c r="H40" s="152">
        <f>SUM(H19:H39)</f>
        <v>52</v>
      </c>
      <c r="I40" s="153"/>
      <c r="J40" s="154">
        <f t="shared" ref="J40:O40" si="5">SUM(J19:J39)</f>
        <v>3.7500000000000004</v>
      </c>
      <c r="K40" s="155">
        <f t="shared" si="5"/>
        <v>3.774999999999999</v>
      </c>
      <c r="L40" s="155">
        <f t="shared" si="5"/>
        <v>6.8500000000000005</v>
      </c>
      <c r="M40" s="155">
        <f t="shared" si="5"/>
        <v>4.7</v>
      </c>
      <c r="N40" s="156">
        <f t="shared" si="5"/>
        <v>7.95</v>
      </c>
      <c r="O40" s="157">
        <f t="shared" si="5"/>
        <v>27.024999999999999</v>
      </c>
      <c r="P40" s="86"/>
      <c r="Q40" s="87"/>
      <c r="R40" s="158">
        <f>COUNTA(R19:R39)</f>
        <v>9</v>
      </c>
    </row>
    <row r="41" spans="1:19" ht="21.75" customHeight="1" thickTop="1" thickBot="1" x14ac:dyDescent="0.3">
      <c r="B41" s="159"/>
      <c r="C41" s="159" t="s">
        <v>71</v>
      </c>
      <c r="D41" s="160"/>
      <c r="E41" s="161">
        <f>E40+E18</f>
        <v>127</v>
      </c>
      <c r="F41" s="162">
        <f>F40+F18</f>
        <v>70</v>
      </c>
      <c r="G41" s="163">
        <f>G40+G18</f>
        <v>57</v>
      </c>
      <c r="H41" s="164">
        <f>H40+H18</f>
        <v>80</v>
      </c>
      <c r="I41" s="153"/>
      <c r="J41" s="165">
        <f t="shared" ref="J41:O41" si="6">J40+J18</f>
        <v>8.43</v>
      </c>
      <c r="K41" s="166">
        <f t="shared" si="6"/>
        <v>10.244999999999999</v>
      </c>
      <c r="L41" s="166">
        <f t="shared" si="6"/>
        <v>10.914999999999999</v>
      </c>
      <c r="M41" s="166">
        <f t="shared" si="6"/>
        <v>9.2750000000000004</v>
      </c>
      <c r="N41" s="167">
        <f t="shared" si="6"/>
        <v>16.094999999999999</v>
      </c>
      <c r="O41" s="168">
        <f t="shared" si="6"/>
        <v>54.959999999999994</v>
      </c>
      <c r="P41" s="86"/>
      <c r="Q41" s="87"/>
      <c r="R41" s="169">
        <f>R40+R18</f>
        <v>20</v>
      </c>
    </row>
    <row r="42" spans="1:19" ht="15.75" customHeight="1" thickTop="1" thickBot="1" x14ac:dyDescent="0.4">
      <c r="B42" s="523" t="s">
        <v>124</v>
      </c>
      <c r="C42" s="523"/>
      <c r="D42" s="170"/>
      <c r="E42" s="171"/>
      <c r="F42" s="171"/>
      <c r="G42" s="171"/>
      <c r="H42" s="172"/>
      <c r="I42" s="173"/>
      <c r="J42" s="174"/>
      <c r="K42" s="174"/>
      <c r="L42" s="174"/>
      <c r="M42" s="174"/>
      <c r="N42" s="174"/>
      <c r="O42" s="174"/>
      <c r="P42" s="175"/>
      <c r="Q42" s="176"/>
      <c r="R42" s="177"/>
    </row>
    <row r="44" spans="1:19" x14ac:dyDescent="0.3">
      <c r="F44" s="179"/>
    </row>
    <row r="45" spans="1:19" ht="43.5" customHeight="1" x14ac:dyDescent="0.25">
      <c r="E45" s="180"/>
      <c r="F45" s="67"/>
      <c r="G45" s="67"/>
      <c r="H45" s="181"/>
      <c r="I45" s="67"/>
      <c r="J45" s="181"/>
    </row>
    <row r="46" spans="1:19" ht="12.5" x14ac:dyDescent="0.25">
      <c r="E46" s="67"/>
      <c r="F46" s="67"/>
      <c r="G46" s="67"/>
      <c r="H46" s="67"/>
      <c r="I46" s="67"/>
      <c r="J46" s="181"/>
    </row>
    <row r="47" spans="1:19" ht="39" customHeight="1" x14ac:dyDescent="0.25">
      <c r="E47" s="67"/>
      <c r="F47" s="67"/>
      <c r="G47" s="67"/>
      <c r="H47" s="67"/>
      <c r="I47" s="67"/>
    </row>
    <row r="48" spans="1:19" ht="26.25" customHeight="1" x14ac:dyDescent="0.25">
      <c r="E48" s="67"/>
      <c r="F48" s="67"/>
      <c r="G48" s="67"/>
      <c r="H48" s="67"/>
      <c r="I48" s="67"/>
      <c r="J48" s="182"/>
    </row>
    <row r="49" spans="5:9" ht="12.5" x14ac:dyDescent="0.25">
      <c r="E49" s="67"/>
      <c r="F49" s="67"/>
      <c r="G49" s="67"/>
      <c r="H49" s="67"/>
      <c r="I49" s="67"/>
    </row>
    <row r="50" spans="5:9" ht="16.5" customHeight="1" x14ac:dyDescent="0.25">
      <c r="E50" s="67"/>
      <c r="F50" s="67"/>
      <c r="G50" s="67"/>
      <c r="H50" s="67"/>
      <c r="I50" s="67"/>
    </row>
    <row r="51" spans="5:9" ht="15.75" customHeight="1" x14ac:dyDescent="0.3"/>
    <row r="52" spans="5:9" ht="15.75" customHeight="1" x14ac:dyDescent="0.3"/>
  </sheetData>
  <mergeCells count="3">
    <mergeCell ref="E1:H1"/>
    <mergeCell ref="J1:O1"/>
    <mergeCell ref="B42:C42"/>
  </mergeCells>
  <phoneticPr fontId="42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5" x14ac:dyDescent="0.25"/>
  <cols>
    <col min="1" max="1" width="22.81640625" customWidth="1"/>
    <col min="4" max="4" width="10.81640625" customWidth="1"/>
    <col min="7" max="7" width="22.81640625" customWidth="1"/>
    <col min="10" max="10" width="0" hidden="1" customWidth="1"/>
    <col min="11" max="11" width="10.453125" customWidth="1"/>
  </cols>
  <sheetData>
    <row r="1" spans="1:12" ht="27" customHeight="1" thickBot="1" x14ac:dyDescent="0.3">
      <c r="A1" s="524" t="s">
        <v>18</v>
      </c>
      <c r="B1" s="526" t="s">
        <v>6</v>
      </c>
      <c r="C1" s="527"/>
      <c r="D1" s="16" t="s">
        <v>7</v>
      </c>
      <c r="E1" s="18"/>
      <c r="G1" s="528" t="s">
        <v>19</v>
      </c>
      <c r="H1" s="526" t="s">
        <v>6</v>
      </c>
      <c r="I1" s="527"/>
      <c r="J1" s="4"/>
      <c r="K1" s="16" t="s">
        <v>7</v>
      </c>
      <c r="L1" s="18"/>
    </row>
    <row r="2" spans="1:12" ht="23.5" thickBot="1" x14ac:dyDescent="0.3">
      <c r="A2" s="525"/>
      <c r="B2" s="14" t="s">
        <v>10</v>
      </c>
      <c r="C2" s="15" t="s">
        <v>11</v>
      </c>
      <c r="D2" s="17" t="s">
        <v>8</v>
      </c>
      <c r="E2" s="19" t="s">
        <v>9</v>
      </c>
      <c r="G2" s="529"/>
      <c r="H2" s="14" t="s">
        <v>10</v>
      </c>
      <c r="I2" s="15" t="s">
        <v>11</v>
      </c>
      <c r="J2" s="5"/>
      <c r="K2" s="17" t="s">
        <v>8</v>
      </c>
      <c r="L2" s="19" t="s">
        <v>9</v>
      </c>
    </row>
    <row r="3" spans="1:12" ht="27.75" customHeight="1" thickBot="1" x14ac:dyDescent="0.3">
      <c r="A3" s="6" t="s">
        <v>12</v>
      </c>
      <c r="B3" s="7">
        <v>7.92</v>
      </c>
      <c r="C3" s="7">
        <v>2.75</v>
      </c>
      <c r="D3" s="7">
        <v>2.25</v>
      </c>
      <c r="E3" s="7">
        <v>5</v>
      </c>
      <c r="G3" s="6" t="s">
        <v>12</v>
      </c>
      <c r="H3" s="10">
        <v>7.92</v>
      </c>
      <c r="I3" s="10">
        <v>3.38</v>
      </c>
      <c r="J3" s="10">
        <f>H3+I3</f>
        <v>11.3</v>
      </c>
      <c r="K3" s="10">
        <v>3</v>
      </c>
      <c r="L3" s="10">
        <f>I3+K3</f>
        <v>6.38</v>
      </c>
    </row>
    <row r="4" spans="1:12" ht="27.75" customHeight="1" thickBot="1" x14ac:dyDescent="0.3">
      <c r="A4" s="6" t="s">
        <v>13</v>
      </c>
      <c r="B4" s="7">
        <v>12.6</v>
      </c>
      <c r="C4" s="7">
        <v>3.04</v>
      </c>
      <c r="D4" s="7">
        <v>2.11</v>
      </c>
      <c r="E4" s="7">
        <v>5.15</v>
      </c>
      <c r="G4" s="6" t="s">
        <v>13</v>
      </c>
      <c r="H4" s="10">
        <v>12.6</v>
      </c>
      <c r="I4" s="10">
        <v>4.2</v>
      </c>
      <c r="J4" s="10">
        <f>H4+I4</f>
        <v>16.8</v>
      </c>
      <c r="K4" s="10">
        <v>2.41</v>
      </c>
      <c r="L4" s="10">
        <f t="shared" ref="L4:L9" si="0">I4+K4</f>
        <v>6.61</v>
      </c>
    </row>
    <row r="5" spans="1:12" ht="27.75" customHeight="1" thickBot="1" x14ac:dyDescent="0.3">
      <c r="A5" s="6" t="s">
        <v>0</v>
      </c>
      <c r="B5" s="7">
        <v>15.3</v>
      </c>
      <c r="C5" s="7">
        <v>1.4</v>
      </c>
      <c r="D5" s="7">
        <v>6.65</v>
      </c>
      <c r="E5" s="7">
        <v>8.0500000000000007</v>
      </c>
      <c r="G5" s="6" t="s">
        <v>0</v>
      </c>
      <c r="H5" s="10">
        <v>15.3</v>
      </c>
      <c r="I5" s="10">
        <v>1.95</v>
      </c>
      <c r="J5" s="10">
        <f>H5+I5</f>
        <v>17.25</v>
      </c>
      <c r="K5" s="10">
        <v>6.05</v>
      </c>
      <c r="L5" s="10">
        <f t="shared" si="0"/>
        <v>8</v>
      </c>
    </row>
    <row r="6" spans="1:12" ht="27.75" customHeight="1" thickBot="1" x14ac:dyDescent="0.3">
      <c r="A6" s="6" t="s">
        <v>1</v>
      </c>
      <c r="B6" s="7">
        <v>0.3</v>
      </c>
      <c r="C6" s="7">
        <v>4.4000000000000004</v>
      </c>
      <c r="D6" s="7">
        <v>2.2999999999999998</v>
      </c>
      <c r="E6" s="7">
        <v>6.7</v>
      </c>
      <c r="G6" s="6" t="s">
        <v>1</v>
      </c>
      <c r="H6" s="10">
        <v>0.3</v>
      </c>
      <c r="I6" s="10">
        <v>3.9</v>
      </c>
      <c r="J6" s="10">
        <f>H6+I6</f>
        <v>4.2</v>
      </c>
      <c r="K6" s="10">
        <v>2.75</v>
      </c>
      <c r="L6" s="10">
        <f t="shared" si="0"/>
        <v>6.65</v>
      </c>
    </row>
    <row r="7" spans="1:12" ht="27.75" customHeight="1" thickBot="1" x14ac:dyDescent="0.3">
      <c r="A7" s="6" t="s">
        <v>14</v>
      </c>
      <c r="B7" s="7">
        <v>1.9</v>
      </c>
      <c r="C7" s="7">
        <v>4.75</v>
      </c>
      <c r="D7" s="7">
        <v>4.8</v>
      </c>
      <c r="E7" s="7">
        <v>9.5500000000000007</v>
      </c>
      <c r="G7" s="6" t="s">
        <v>14</v>
      </c>
      <c r="H7" s="10">
        <v>1.9</v>
      </c>
      <c r="I7" s="10">
        <v>6.05</v>
      </c>
      <c r="J7" s="10">
        <f>H7+I7</f>
        <v>7.9499999999999993</v>
      </c>
      <c r="K7" s="10">
        <v>5.25</v>
      </c>
      <c r="L7" s="10">
        <f t="shared" si="0"/>
        <v>11.3</v>
      </c>
    </row>
    <row r="8" spans="1:12" ht="27.75" customHeight="1" thickBot="1" x14ac:dyDescent="0.3">
      <c r="A8" s="6" t="s">
        <v>15</v>
      </c>
      <c r="B8" s="7"/>
      <c r="C8" s="7">
        <v>3</v>
      </c>
      <c r="D8" s="7">
        <v>2.5</v>
      </c>
      <c r="E8" s="7">
        <v>5.5</v>
      </c>
      <c r="G8" s="6" t="s">
        <v>15</v>
      </c>
      <c r="H8" s="10"/>
      <c r="I8" s="10">
        <v>0.47</v>
      </c>
      <c r="J8" s="10"/>
      <c r="K8" s="10">
        <v>0.54</v>
      </c>
      <c r="L8" s="10">
        <f t="shared" si="0"/>
        <v>1.01</v>
      </c>
    </row>
    <row r="9" spans="1:12" ht="13" thickBot="1" x14ac:dyDescent="0.3">
      <c r="A9" s="8" t="s">
        <v>16</v>
      </c>
      <c r="B9" s="9">
        <v>38.020000000000003</v>
      </c>
      <c r="C9" s="9">
        <v>19.34</v>
      </c>
      <c r="D9" s="9">
        <v>20.61</v>
      </c>
      <c r="E9" s="9">
        <v>39.950000000000003</v>
      </c>
      <c r="G9" s="8" t="s">
        <v>16</v>
      </c>
      <c r="H9" s="11">
        <f>SUM(H3:H8)</f>
        <v>38.019999999999996</v>
      </c>
      <c r="I9" s="11">
        <f>SUM(I3:I8)</f>
        <v>19.95</v>
      </c>
      <c r="J9" s="10">
        <f>H9+I9</f>
        <v>57.97</v>
      </c>
      <c r="K9" s="11">
        <f>SUM(K3:K8)</f>
        <v>20</v>
      </c>
      <c r="L9" s="11">
        <f t="shared" si="0"/>
        <v>39.950000000000003</v>
      </c>
    </row>
    <row r="10" spans="1:12" x14ac:dyDescent="0.25">
      <c r="H10" s="12"/>
      <c r="I10" s="13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Authors Contribution</vt:lpstr>
      <vt:lpstr>Institutional Chart</vt:lpstr>
      <vt:lpstr>Previous MoUs</vt:lpstr>
      <vt:lpstr>Head Count graphs</vt:lpstr>
      <vt:lpstr>Authors Contribution (v10)</vt:lpstr>
      <vt:lpstr>Distributed Funding Model</vt:lpstr>
      <vt:lpstr>'Authors Contribution'!Print_Area</vt:lpstr>
      <vt:lpstr>'Authors Contribution (v10)'!Print_Area</vt:lpstr>
      <vt:lpstr>'Institutional Chart'!Print_Area</vt:lpstr>
      <vt:lpstr>'Authors Contribution (v10)'!Print_Titles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Vakhnina</cp:lastModifiedBy>
  <cp:lastPrinted>2017-10-03T21:27:32Z</cp:lastPrinted>
  <dcterms:created xsi:type="dcterms:W3CDTF">2009-04-02T03:14:25Z</dcterms:created>
  <dcterms:modified xsi:type="dcterms:W3CDTF">2018-07-05T20:20:25Z</dcterms:modified>
</cp:coreProperties>
</file>