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"/>
    </mc:Choice>
  </mc:AlternateContent>
  <bookViews>
    <workbookView xWindow="-20" yWindow="-20" windowWidth="12090" windowHeight="9050"/>
  </bookViews>
  <sheets>
    <sheet name="Authors Contribution" sheetId="3" r:id="rId1"/>
    <sheet name="Institutional Chart" sheetId="4" state="hidden" r:id="rId2"/>
    <sheet name="Previous MoUs" sheetId="8" state="hidden" r:id="rId3"/>
    <sheet name="Head Count graphs" sheetId="9" state="hidden" r:id="rId4"/>
    <sheet name="Authors Contribution (v10)" sheetId="7" state="hidden" r:id="rId5"/>
    <sheet name="Distributed Funding Model" sheetId="2" state="hidden" r:id="rId6"/>
  </sheets>
  <definedNames>
    <definedName name="_xlnm._FilterDatabase" localSheetId="0" hidden="1">'Authors Contribution'!$C$2:$R$53</definedName>
    <definedName name="_xlnm._FilterDatabase" localSheetId="4" hidden="1">'Authors Contribution (v10)'!$B$2:$R$41</definedName>
    <definedName name="_xlnm._FilterDatabase" localSheetId="1" hidden="1">'Institutional Chart'!$A$2:$AW$72</definedName>
    <definedName name="BdgtOK">#REF!</definedName>
    <definedName name="CatOK">#REF!</definedName>
    <definedName name="InstiOK">#REF!</definedName>
    <definedName name="NameOK">#REF!</definedName>
    <definedName name="_xlnm.Print_Area" localSheetId="0">'Authors Contribution'!$A$1:$Q$54</definedName>
    <definedName name="_xlnm.Print_Area" localSheetId="4">'Authors Contribution (v10)'!$A$1:$R$42</definedName>
    <definedName name="_xlnm.Print_Area" localSheetId="1">'Institutional Chart'!$I$3:$T$36</definedName>
    <definedName name="_xlnm.Print_Area">#N/A</definedName>
    <definedName name="_xlnm.Print_Titles" localSheetId="4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52511"/>
  <pivotCaches>
    <pivotCache cacheId="0" r:id="rId7"/>
  </pivotCaches>
</workbook>
</file>

<file path=xl/calcChain.xml><?xml version="1.0" encoding="utf-8"?>
<calcChain xmlns="http://schemas.openxmlformats.org/spreadsheetml/2006/main">
  <c r="BP9" i="3" l="1"/>
  <c r="BK9" i="3"/>
  <c r="AX9" i="3"/>
  <c r="AW9" i="3"/>
  <c r="AV9" i="3"/>
  <c r="AU9" i="3"/>
  <c r="AT9" i="3"/>
  <c r="AR9" i="3"/>
  <c r="AQ9" i="3"/>
  <c r="AP9" i="3"/>
  <c r="AI9" i="3"/>
  <c r="Y9" i="3"/>
  <c r="P9" i="3"/>
  <c r="F9" i="3"/>
  <c r="AY9" i="3" l="1"/>
  <c r="AO9" i="3"/>
  <c r="BP21" i="3"/>
  <c r="BK21" i="3"/>
  <c r="AX21" i="3"/>
  <c r="AW21" i="3"/>
  <c r="AV21" i="3"/>
  <c r="AU21" i="3"/>
  <c r="AT21" i="3"/>
  <c r="AR21" i="3"/>
  <c r="AQ21" i="3"/>
  <c r="AP21" i="3"/>
  <c r="AI21" i="3"/>
  <c r="Y21" i="3"/>
  <c r="P21" i="3"/>
  <c r="AY21" i="3" s="1"/>
  <c r="F21" i="3"/>
  <c r="AO21" i="3" s="1"/>
  <c r="AB46" i="4" l="1"/>
  <c r="A24" i="4"/>
  <c r="D24" i="4" s="1"/>
  <c r="B24" i="4"/>
  <c r="BP10" i="3"/>
  <c r="BK10" i="3"/>
  <c r="P10" i="3"/>
  <c r="AI10" i="3"/>
  <c r="AX10" i="3"/>
  <c r="AW10" i="3"/>
  <c r="AV10" i="3"/>
  <c r="AU10" i="3"/>
  <c r="AT10" i="3"/>
  <c r="AR10" i="3"/>
  <c r="AQ10" i="3"/>
  <c r="AP10" i="3"/>
  <c r="F10" i="3"/>
  <c r="Y10" i="3"/>
  <c r="F51" i="3"/>
  <c r="A7" i="4"/>
  <c r="F7" i="4" s="1"/>
  <c r="A38" i="4"/>
  <c r="E38" i="4" s="1"/>
  <c r="D38" i="4"/>
  <c r="F38" i="4"/>
  <c r="B59" i="4"/>
  <c r="A5" i="4"/>
  <c r="E5" i="4" s="1"/>
  <c r="A6" i="4"/>
  <c r="E6" i="4" s="1"/>
  <c r="A11" i="4"/>
  <c r="E11" i="4" s="1"/>
  <c r="A12" i="4"/>
  <c r="A3" i="4"/>
  <c r="F3" i="4" s="1"/>
  <c r="A4" i="4"/>
  <c r="E4" i="4" s="1"/>
  <c r="E64" i="4" s="1"/>
  <c r="A8" i="4"/>
  <c r="E8" i="4" s="1"/>
  <c r="A9" i="4"/>
  <c r="I9" i="4" s="1"/>
  <c r="A10" i="4"/>
  <c r="A13" i="4"/>
  <c r="E13" i="4" s="1"/>
  <c r="A14" i="4"/>
  <c r="I14" i="4" s="1"/>
  <c r="A15" i="4"/>
  <c r="A16" i="4"/>
  <c r="D16" i="4" s="1"/>
  <c r="A17" i="4"/>
  <c r="E17" i="4" s="1"/>
  <c r="E61" i="4" s="1"/>
  <c r="A18" i="4"/>
  <c r="E18" i="4"/>
  <c r="A19" i="4"/>
  <c r="E19" i="4" s="1"/>
  <c r="A20" i="4"/>
  <c r="F20" i="4" s="1"/>
  <c r="A21" i="4"/>
  <c r="A22" i="4"/>
  <c r="E22" i="4" s="1"/>
  <c r="A23" i="4"/>
  <c r="E23" i="4" s="1"/>
  <c r="A25" i="4"/>
  <c r="A26" i="4"/>
  <c r="H26" i="4" s="1"/>
  <c r="A27" i="4"/>
  <c r="E27" i="4" s="1"/>
  <c r="A28" i="4"/>
  <c r="E28" i="4" s="1"/>
  <c r="A29" i="4"/>
  <c r="A30" i="4"/>
  <c r="I30" i="4" s="1"/>
  <c r="A31" i="4"/>
  <c r="E31" i="4" s="1"/>
  <c r="E66" i="4" s="1"/>
  <c r="A32" i="4"/>
  <c r="E32" i="4" s="1"/>
  <c r="A33" i="4"/>
  <c r="A34" i="4"/>
  <c r="E34" i="4" s="1"/>
  <c r="E65" i="4" s="1"/>
  <c r="A35" i="4"/>
  <c r="E35" i="4" s="1"/>
  <c r="A36" i="4"/>
  <c r="E36" i="4" s="1"/>
  <c r="A37" i="4"/>
  <c r="A39" i="4"/>
  <c r="A40" i="4"/>
  <c r="E40" i="4" s="1"/>
  <c r="A41" i="4"/>
  <c r="E41" i="4" s="1"/>
  <c r="A42" i="4"/>
  <c r="F42" i="4" s="1"/>
  <c r="A43" i="4"/>
  <c r="D43" i="4" s="1"/>
  <c r="A44" i="4"/>
  <c r="E44" i="4" s="1"/>
  <c r="A45" i="4"/>
  <c r="E45" i="4" s="1"/>
  <c r="A46" i="4"/>
  <c r="A47" i="4"/>
  <c r="H47" i="4" s="1"/>
  <c r="AA46" i="4"/>
  <c r="B47" i="4"/>
  <c r="B46" i="4"/>
  <c r="I46" i="4"/>
  <c r="B33" i="4"/>
  <c r="Q33" i="4"/>
  <c r="H52" i="3"/>
  <c r="R33" i="4" s="1"/>
  <c r="I52" i="3"/>
  <c r="S32" i="4" s="1"/>
  <c r="F36" i="3"/>
  <c r="F39" i="3"/>
  <c r="F42" i="3"/>
  <c r="AO42" i="3" s="1"/>
  <c r="F38" i="3"/>
  <c r="AO38" i="3" s="1"/>
  <c r="F46" i="3"/>
  <c r="F34" i="3"/>
  <c r="H33" i="4"/>
  <c r="D33" i="4"/>
  <c r="B45" i="4"/>
  <c r="B44" i="4"/>
  <c r="B43" i="4"/>
  <c r="B42" i="4"/>
  <c r="B41" i="4"/>
  <c r="B40" i="4"/>
  <c r="B39" i="4"/>
  <c r="B38" i="4"/>
  <c r="B37" i="4"/>
  <c r="B36" i="4"/>
  <c r="B35" i="4"/>
  <c r="B34" i="4"/>
  <c r="B32" i="4"/>
  <c r="B31" i="4"/>
  <c r="B30" i="4"/>
  <c r="B29" i="4"/>
  <c r="B28" i="4"/>
  <c r="B27" i="4"/>
  <c r="B26" i="4"/>
  <c r="B25" i="4"/>
  <c r="B23" i="4"/>
  <c r="B22" i="4"/>
  <c r="B21" i="4"/>
  <c r="B20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R26" i="3"/>
  <c r="S26" i="3"/>
  <c r="T26" i="3"/>
  <c r="BP8" i="3"/>
  <c r="BK8" i="3"/>
  <c r="P8" i="3"/>
  <c r="AI8" i="3"/>
  <c r="AX8" i="3"/>
  <c r="AW8" i="3"/>
  <c r="AV8" i="3"/>
  <c r="AU8" i="3"/>
  <c r="AT8" i="3"/>
  <c r="AR8" i="3"/>
  <c r="AQ8" i="3"/>
  <c r="AP8" i="3"/>
  <c r="F8" i="3"/>
  <c r="Y8" i="3"/>
  <c r="BP5" i="3"/>
  <c r="BK5" i="3"/>
  <c r="P5" i="3"/>
  <c r="AY5" i="3" s="1"/>
  <c r="AI5" i="3"/>
  <c r="AX5" i="3"/>
  <c r="AW5" i="3"/>
  <c r="AV5" i="3"/>
  <c r="AU5" i="3"/>
  <c r="AT5" i="3"/>
  <c r="AR5" i="3"/>
  <c r="AQ5" i="3"/>
  <c r="AP5" i="3"/>
  <c r="F5" i="3"/>
  <c r="Y5" i="3"/>
  <c r="AI27" i="3"/>
  <c r="AI28" i="3"/>
  <c r="AI29" i="3"/>
  <c r="AI52" i="3" s="1"/>
  <c r="AI30" i="3"/>
  <c r="AI31" i="3"/>
  <c r="AI32" i="3"/>
  <c r="AI33" i="3"/>
  <c r="AY33" i="3" s="1"/>
  <c r="AI34" i="3"/>
  <c r="AI35" i="3"/>
  <c r="AI36" i="3"/>
  <c r="AI37" i="3"/>
  <c r="AI38" i="3"/>
  <c r="AI39" i="3"/>
  <c r="AI40" i="3"/>
  <c r="AI41" i="3"/>
  <c r="AI42" i="3"/>
  <c r="AI43" i="3"/>
  <c r="AI44" i="3"/>
  <c r="AI45" i="3"/>
  <c r="AY45" i="3" s="1"/>
  <c r="AI46" i="3"/>
  <c r="AI47" i="3"/>
  <c r="AI48" i="3"/>
  <c r="AI49" i="3"/>
  <c r="AI50" i="3"/>
  <c r="AI51" i="3"/>
  <c r="AI3" i="3"/>
  <c r="AI4" i="3"/>
  <c r="AI6" i="3"/>
  <c r="AI7" i="3"/>
  <c r="AI11" i="3"/>
  <c r="AI12" i="3"/>
  <c r="AI13" i="3"/>
  <c r="AI14" i="3"/>
  <c r="AI15" i="3"/>
  <c r="AI16" i="3"/>
  <c r="AI17" i="3"/>
  <c r="AI18" i="3"/>
  <c r="AI19" i="3"/>
  <c r="AI20" i="3"/>
  <c r="AY20" i="3" s="1"/>
  <c r="AI22" i="3"/>
  <c r="AI23" i="3"/>
  <c r="AI24" i="3"/>
  <c r="AI25" i="3"/>
  <c r="AH52" i="3"/>
  <c r="AH26" i="3"/>
  <c r="AH53" i="3" s="1"/>
  <c r="AG52" i="3"/>
  <c r="AG26" i="3"/>
  <c r="AF52" i="3"/>
  <c r="AF26" i="3"/>
  <c r="AF53" i="3" s="1"/>
  <c r="AE52" i="3"/>
  <c r="AE26" i="3"/>
  <c r="AE53" i="3" s="1"/>
  <c r="AD52" i="3"/>
  <c r="AD26" i="3"/>
  <c r="AD53" i="3" s="1"/>
  <c r="AB52" i="3"/>
  <c r="AA52" i="3"/>
  <c r="Z52" i="3"/>
  <c r="Y27" i="3"/>
  <c r="Y52" i="3" s="1"/>
  <c r="Y28" i="3"/>
  <c r="Y29" i="3"/>
  <c r="Y30" i="3"/>
  <c r="Y31" i="3"/>
  <c r="Y32" i="3"/>
  <c r="Y33" i="3"/>
  <c r="Y34" i="3"/>
  <c r="AO34" i="3" s="1"/>
  <c r="Y35" i="3"/>
  <c r="Y36" i="3"/>
  <c r="Y37" i="3"/>
  <c r="AO37" i="3" s="1"/>
  <c r="Y38" i="3"/>
  <c r="Y39" i="3"/>
  <c r="AO39" i="3" s="1"/>
  <c r="Y40" i="3"/>
  <c r="Y41" i="3"/>
  <c r="Y42" i="3"/>
  <c r="Y43" i="3"/>
  <c r="AO43" i="3" s="1"/>
  <c r="Y44" i="3"/>
  <c r="Y45" i="3"/>
  <c r="Y46" i="3"/>
  <c r="Y47" i="3"/>
  <c r="Y48" i="3"/>
  <c r="Y51" i="3"/>
  <c r="AB26" i="3"/>
  <c r="AA26" i="3"/>
  <c r="Z26" i="3"/>
  <c r="Y3" i="3"/>
  <c r="Y4" i="3"/>
  <c r="Y6" i="3"/>
  <c r="Y7" i="3"/>
  <c r="Y11" i="3"/>
  <c r="Y12" i="3"/>
  <c r="Y14" i="3"/>
  <c r="Y15" i="3"/>
  <c r="Y16" i="3"/>
  <c r="Y17" i="3"/>
  <c r="Y18" i="3"/>
  <c r="Y19" i="3"/>
  <c r="Y20" i="3"/>
  <c r="Y22" i="3"/>
  <c r="Y23" i="3"/>
  <c r="Y24" i="3"/>
  <c r="Y25" i="3"/>
  <c r="F27" i="3"/>
  <c r="AO27" i="3" s="1"/>
  <c r="F28" i="3"/>
  <c r="F29" i="3"/>
  <c r="AO29" i="3" s="1"/>
  <c r="F30" i="3"/>
  <c r="F31" i="3"/>
  <c r="AO31" i="3" s="1"/>
  <c r="F32" i="3"/>
  <c r="F33" i="3"/>
  <c r="AO33" i="3" s="1"/>
  <c r="F35" i="3"/>
  <c r="F40" i="3"/>
  <c r="AO40" i="3" s="1"/>
  <c r="F37" i="3"/>
  <c r="F41" i="3"/>
  <c r="AO41" i="3" s="1"/>
  <c r="F43" i="3"/>
  <c r="F44" i="3"/>
  <c r="AO44" i="3" s="1"/>
  <c r="F45" i="3"/>
  <c r="F47" i="3"/>
  <c r="F48" i="3"/>
  <c r="AO48" i="3" s="1"/>
  <c r="P3" i="3"/>
  <c r="P4" i="3"/>
  <c r="AY4" i="3" s="1"/>
  <c r="P6" i="3"/>
  <c r="P7" i="3"/>
  <c r="P11" i="3"/>
  <c r="P12" i="3"/>
  <c r="AY12" i="3" s="1"/>
  <c r="P13" i="3"/>
  <c r="P14" i="3"/>
  <c r="AY14" i="3" s="1"/>
  <c r="P15" i="3"/>
  <c r="AY15" i="3" s="1"/>
  <c r="P16" i="3"/>
  <c r="AY16" i="3" s="1"/>
  <c r="P17" i="3"/>
  <c r="P18" i="3"/>
  <c r="P19" i="3"/>
  <c r="AY19" i="3" s="1"/>
  <c r="P20" i="3"/>
  <c r="P22" i="3"/>
  <c r="AY22" i="3" s="1"/>
  <c r="P23" i="3"/>
  <c r="P24" i="3"/>
  <c r="P25" i="3"/>
  <c r="AY25" i="3" s="1"/>
  <c r="O26" i="3"/>
  <c r="N26" i="3"/>
  <c r="M26" i="3"/>
  <c r="L26" i="3"/>
  <c r="K26" i="3"/>
  <c r="J26" i="3"/>
  <c r="I26" i="3"/>
  <c r="S31" i="4" s="1"/>
  <c r="H26" i="3"/>
  <c r="AQ26" i="3" s="1"/>
  <c r="G26" i="3"/>
  <c r="Q31" i="4" s="1"/>
  <c r="F3" i="3"/>
  <c r="AO3" i="3" s="1"/>
  <c r="F4" i="3"/>
  <c r="AO4" i="3" s="1"/>
  <c r="F6" i="3"/>
  <c r="F7" i="3"/>
  <c r="F11" i="3"/>
  <c r="AO11" i="3" s="1"/>
  <c r="F12" i="3"/>
  <c r="AO12" i="3" s="1"/>
  <c r="F14" i="3"/>
  <c r="F15" i="3"/>
  <c r="F16" i="3"/>
  <c r="AO16" i="3" s="1"/>
  <c r="F17" i="3"/>
  <c r="AO17" i="3" s="1"/>
  <c r="F18" i="3"/>
  <c r="AO18" i="3" s="1"/>
  <c r="F19" i="3"/>
  <c r="AO19" i="3" s="1"/>
  <c r="F20" i="3"/>
  <c r="AO20" i="3" s="1"/>
  <c r="F22" i="3"/>
  <c r="AO22" i="3" s="1"/>
  <c r="F23" i="3"/>
  <c r="AO23" i="3" s="1"/>
  <c r="F24" i="3"/>
  <c r="AO24" i="3" s="1"/>
  <c r="F25" i="3"/>
  <c r="AO25" i="3" s="1"/>
  <c r="BP14" i="3"/>
  <c r="AX14" i="3"/>
  <c r="AW14" i="3"/>
  <c r="AV14" i="3"/>
  <c r="AU14" i="3"/>
  <c r="AT14" i="3"/>
  <c r="AR14" i="3"/>
  <c r="AQ14" i="3"/>
  <c r="AP14" i="3"/>
  <c r="AO14" i="3"/>
  <c r="BP25" i="3"/>
  <c r="AX25" i="3"/>
  <c r="AW25" i="3"/>
  <c r="AV25" i="3"/>
  <c r="AU25" i="3"/>
  <c r="AT25" i="3"/>
  <c r="AR25" i="3"/>
  <c r="AQ25" i="3"/>
  <c r="AP25" i="3"/>
  <c r="Y46" i="4"/>
  <c r="BP51" i="3"/>
  <c r="P51" i="3"/>
  <c r="AY51" i="3" s="1"/>
  <c r="AX51" i="3"/>
  <c r="AW51" i="3"/>
  <c r="AV51" i="3"/>
  <c r="AU51" i="3"/>
  <c r="AT51" i="3"/>
  <c r="AR51" i="3"/>
  <c r="AQ51" i="3"/>
  <c r="AP51" i="3"/>
  <c r="AO51" i="3"/>
  <c r="T52" i="3"/>
  <c r="AB53" i="3"/>
  <c r="B56" i="4"/>
  <c r="B57" i="4"/>
  <c r="B58" i="4"/>
  <c r="B60" i="4"/>
  <c r="B61" i="4"/>
  <c r="B63" i="4"/>
  <c r="B62" i="4"/>
  <c r="B64" i="4"/>
  <c r="B65" i="4"/>
  <c r="B66" i="4"/>
  <c r="B67" i="4"/>
  <c r="B68" i="4"/>
  <c r="B69" i="4"/>
  <c r="B70" i="4"/>
  <c r="B71" i="4"/>
  <c r="B72" i="4"/>
  <c r="B55" i="4"/>
  <c r="D72" i="4"/>
  <c r="E72" i="4"/>
  <c r="F72" i="4"/>
  <c r="D71" i="4"/>
  <c r="E71" i="4"/>
  <c r="F71" i="4"/>
  <c r="D70" i="4"/>
  <c r="E70" i="4"/>
  <c r="F70" i="4"/>
  <c r="D69" i="4"/>
  <c r="E69" i="4"/>
  <c r="F69" i="4"/>
  <c r="D68" i="4"/>
  <c r="E68" i="4"/>
  <c r="F68" i="4"/>
  <c r="D67" i="4"/>
  <c r="E67" i="4"/>
  <c r="F67" i="4"/>
  <c r="F31" i="4"/>
  <c r="D6" i="4"/>
  <c r="D13" i="4"/>
  <c r="D18" i="4"/>
  <c r="D22" i="4"/>
  <c r="D28" i="4"/>
  <c r="D36" i="4"/>
  <c r="D37" i="4"/>
  <c r="D40" i="4"/>
  <c r="F6" i="4"/>
  <c r="F13" i="4"/>
  <c r="F18" i="4"/>
  <c r="F23" i="4"/>
  <c r="F29" i="4"/>
  <c r="F62" i="4" s="1"/>
  <c r="F39" i="4"/>
  <c r="F40" i="4"/>
  <c r="F45" i="4"/>
  <c r="I38" i="4"/>
  <c r="H38" i="4"/>
  <c r="I29" i="4"/>
  <c r="K30" i="4"/>
  <c r="Z46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H6" i="4"/>
  <c r="I6" i="4"/>
  <c r="I7" i="4"/>
  <c r="I8" i="4"/>
  <c r="H11" i="4"/>
  <c r="I11" i="4"/>
  <c r="H13" i="4"/>
  <c r="B17" i="4"/>
  <c r="I17" i="4"/>
  <c r="H18" i="4"/>
  <c r="I20" i="4"/>
  <c r="I27" i="4"/>
  <c r="I28" i="4"/>
  <c r="I32" i="4"/>
  <c r="I37" i="4"/>
  <c r="H44" i="4"/>
  <c r="I45" i="4"/>
  <c r="K46" i="4"/>
  <c r="L46" i="4"/>
  <c r="M46" i="4"/>
  <c r="N46" i="4"/>
  <c r="O46" i="4"/>
  <c r="P46" i="4"/>
  <c r="Q46" i="4"/>
  <c r="R46" i="4"/>
  <c r="S46" i="4"/>
  <c r="AP3" i="3"/>
  <c r="AQ3" i="3"/>
  <c r="AR3" i="3"/>
  <c r="AT3" i="3"/>
  <c r="AU3" i="3"/>
  <c r="AV3" i="3"/>
  <c r="AW3" i="3"/>
  <c r="AX3" i="3"/>
  <c r="BK3" i="3"/>
  <c r="BP3" i="3"/>
  <c r="AP4" i="3"/>
  <c r="AQ4" i="3"/>
  <c r="AR4" i="3"/>
  <c r="AT4" i="3"/>
  <c r="AU4" i="3"/>
  <c r="AV4" i="3"/>
  <c r="AW4" i="3"/>
  <c r="AX4" i="3"/>
  <c r="BK4" i="3"/>
  <c r="BP4" i="3"/>
  <c r="AO6" i="3"/>
  <c r="AP6" i="3"/>
  <c r="AQ6" i="3"/>
  <c r="AR6" i="3"/>
  <c r="AT6" i="3"/>
  <c r="AU6" i="3"/>
  <c r="AV6" i="3"/>
  <c r="AW6" i="3"/>
  <c r="AX6" i="3"/>
  <c r="BK6" i="3"/>
  <c r="BP6" i="3"/>
  <c r="AO7" i="3"/>
  <c r="AP7" i="3"/>
  <c r="AQ7" i="3"/>
  <c r="AR7" i="3"/>
  <c r="AT7" i="3"/>
  <c r="AU7" i="3"/>
  <c r="AV7" i="3"/>
  <c r="AW7" i="3"/>
  <c r="AX7" i="3"/>
  <c r="AY7" i="3"/>
  <c r="BK7" i="3"/>
  <c r="BP7" i="3"/>
  <c r="AP11" i="3"/>
  <c r="AQ11" i="3"/>
  <c r="AR11" i="3"/>
  <c r="AT11" i="3"/>
  <c r="AU11" i="3"/>
  <c r="AV11" i="3"/>
  <c r="AW11" i="3"/>
  <c r="AX11" i="3"/>
  <c r="BK11" i="3"/>
  <c r="BP11" i="3"/>
  <c r="AP12" i="3"/>
  <c r="AQ12" i="3"/>
  <c r="AR12" i="3"/>
  <c r="AT12" i="3"/>
  <c r="AU12" i="3"/>
  <c r="AV12" i="3"/>
  <c r="AW12" i="3"/>
  <c r="AX12" i="3"/>
  <c r="BK12" i="3"/>
  <c r="BP12" i="3"/>
  <c r="AO13" i="3"/>
  <c r="AP13" i="3"/>
  <c r="AQ13" i="3"/>
  <c r="AR13" i="3"/>
  <c r="AT13" i="3"/>
  <c r="AU13" i="3"/>
  <c r="AV13" i="3"/>
  <c r="AW13" i="3"/>
  <c r="AX13" i="3"/>
  <c r="BK13" i="3"/>
  <c r="BP13" i="3"/>
  <c r="AO15" i="3"/>
  <c r="AP15" i="3"/>
  <c r="AQ15" i="3"/>
  <c r="AR15" i="3"/>
  <c r="AT15" i="3"/>
  <c r="AU15" i="3"/>
  <c r="AV15" i="3"/>
  <c r="AW15" i="3"/>
  <c r="AX15" i="3"/>
  <c r="BK15" i="3"/>
  <c r="BP15" i="3"/>
  <c r="AP16" i="3"/>
  <c r="AQ16" i="3"/>
  <c r="AR16" i="3"/>
  <c r="AT16" i="3"/>
  <c r="AU16" i="3"/>
  <c r="AV16" i="3"/>
  <c r="AW16" i="3"/>
  <c r="AX16" i="3"/>
  <c r="BP16" i="3"/>
  <c r="AP17" i="3"/>
  <c r="AQ17" i="3"/>
  <c r="AR17" i="3"/>
  <c r="AT17" i="3"/>
  <c r="AU17" i="3"/>
  <c r="AV17" i="3"/>
  <c r="AW17" i="3"/>
  <c r="AX17" i="3"/>
  <c r="AY17" i="3"/>
  <c r="BK17" i="3"/>
  <c r="BP17" i="3"/>
  <c r="AP18" i="3"/>
  <c r="AQ18" i="3"/>
  <c r="AR18" i="3"/>
  <c r="AT18" i="3"/>
  <c r="AU18" i="3"/>
  <c r="AV18" i="3"/>
  <c r="AW18" i="3"/>
  <c r="AX18" i="3"/>
  <c r="AY18" i="3"/>
  <c r="BK18" i="3"/>
  <c r="BP18" i="3"/>
  <c r="AP19" i="3"/>
  <c r="AQ19" i="3"/>
  <c r="AR19" i="3"/>
  <c r="AT19" i="3"/>
  <c r="AU19" i="3"/>
  <c r="AV19" i="3"/>
  <c r="AW19" i="3"/>
  <c r="AX19" i="3"/>
  <c r="BK19" i="3"/>
  <c r="BP19" i="3"/>
  <c r="AP20" i="3"/>
  <c r="AQ20" i="3"/>
  <c r="AR20" i="3"/>
  <c r="AT20" i="3"/>
  <c r="AU20" i="3"/>
  <c r="AV20" i="3"/>
  <c r="AW20" i="3"/>
  <c r="AX20" i="3"/>
  <c r="BK20" i="3"/>
  <c r="BP20" i="3"/>
  <c r="AP22" i="3"/>
  <c r="AQ22" i="3"/>
  <c r="AR22" i="3"/>
  <c r="AT22" i="3"/>
  <c r="AU22" i="3"/>
  <c r="AV22" i="3"/>
  <c r="AW22" i="3"/>
  <c r="AX22" i="3"/>
  <c r="BK22" i="3"/>
  <c r="BP22" i="3"/>
  <c r="AP23" i="3"/>
  <c r="AQ23" i="3"/>
  <c r="AR23" i="3"/>
  <c r="AT23" i="3"/>
  <c r="AU23" i="3"/>
  <c r="AV23" i="3"/>
  <c r="AW23" i="3"/>
  <c r="AX23" i="3"/>
  <c r="AY23" i="3"/>
  <c r="BK23" i="3"/>
  <c r="BP23" i="3"/>
  <c r="AP24" i="3"/>
  <c r="AQ24" i="3"/>
  <c r="AR24" i="3"/>
  <c r="AT24" i="3"/>
  <c r="AU24" i="3"/>
  <c r="AV24" i="3"/>
  <c r="AW24" i="3"/>
  <c r="AX24" i="3"/>
  <c r="BK24" i="3"/>
  <c r="BP24" i="3"/>
  <c r="R31" i="4"/>
  <c r="BL26" i="3"/>
  <c r="BM26" i="3"/>
  <c r="BM53" i="3" s="1"/>
  <c r="BM52" i="3"/>
  <c r="BN26" i="3"/>
  <c r="BN53" i="3" s="1"/>
  <c r="BO26" i="3"/>
  <c r="BO53" i="3" s="1"/>
  <c r="BO52" i="3"/>
  <c r="P27" i="3"/>
  <c r="AY27" i="3" s="1"/>
  <c r="AP27" i="3"/>
  <c r="AQ27" i="3"/>
  <c r="AR27" i="3"/>
  <c r="AT27" i="3"/>
  <c r="AU27" i="3"/>
  <c r="AV27" i="3"/>
  <c r="AW27" i="3"/>
  <c r="AX27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3" i="3"/>
  <c r="BK44" i="3"/>
  <c r="BK46" i="3"/>
  <c r="BK48" i="3"/>
  <c r="BK49" i="3"/>
  <c r="BK52" i="3"/>
  <c r="BP27" i="3"/>
  <c r="P28" i="3"/>
  <c r="AO28" i="3"/>
  <c r="AP28" i="3"/>
  <c r="AQ28" i="3"/>
  <c r="AR28" i="3"/>
  <c r="AT28" i="3"/>
  <c r="AU28" i="3"/>
  <c r="AV28" i="3"/>
  <c r="AW28" i="3"/>
  <c r="AX28" i="3"/>
  <c r="AY28" i="3"/>
  <c r="BP28" i="3"/>
  <c r="P29" i="3"/>
  <c r="AY29" i="3" s="1"/>
  <c r="AP29" i="3"/>
  <c r="AQ29" i="3"/>
  <c r="AR29" i="3"/>
  <c r="AT29" i="3"/>
  <c r="AU29" i="3"/>
  <c r="AV29" i="3"/>
  <c r="AW29" i="3"/>
  <c r="AX29" i="3"/>
  <c r="BP29" i="3"/>
  <c r="P30" i="3"/>
  <c r="AY30" i="3" s="1"/>
  <c r="AO30" i="3"/>
  <c r="AP30" i="3"/>
  <c r="AQ30" i="3"/>
  <c r="AR30" i="3"/>
  <c r="AT30" i="3"/>
  <c r="AU30" i="3"/>
  <c r="AV30" i="3"/>
  <c r="AW30" i="3"/>
  <c r="AX30" i="3"/>
  <c r="BP30" i="3"/>
  <c r="P31" i="3"/>
  <c r="AP31" i="3"/>
  <c r="AQ31" i="3"/>
  <c r="AR31" i="3"/>
  <c r="AT31" i="3"/>
  <c r="AU31" i="3"/>
  <c r="AV31" i="3"/>
  <c r="AW31" i="3"/>
  <c r="AX31" i="3"/>
  <c r="AY31" i="3"/>
  <c r="BP31" i="3"/>
  <c r="AO32" i="3"/>
  <c r="P32" i="3"/>
  <c r="AP32" i="3"/>
  <c r="AQ32" i="3"/>
  <c r="AR32" i="3"/>
  <c r="AT32" i="3"/>
  <c r="AU32" i="3"/>
  <c r="AV32" i="3"/>
  <c r="AW32" i="3"/>
  <c r="AX32" i="3"/>
  <c r="AY32" i="3"/>
  <c r="BP32" i="3"/>
  <c r="P33" i="3"/>
  <c r="AP33" i="3"/>
  <c r="AQ33" i="3"/>
  <c r="AR33" i="3"/>
  <c r="AT33" i="3"/>
  <c r="AU33" i="3"/>
  <c r="AV33" i="3"/>
  <c r="AW33" i="3"/>
  <c r="AX33" i="3"/>
  <c r="BP33" i="3"/>
  <c r="P34" i="3"/>
  <c r="AP34" i="3"/>
  <c r="AQ34" i="3"/>
  <c r="AR34" i="3"/>
  <c r="AT34" i="3"/>
  <c r="AU34" i="3"/>
  <c r="AV34" i="3"/>
  <c r="AW34" i="3"/>
  <c r="AX34" i="3"/>
  <c r="AY34" i="3"/>
  <c r="BP34" i="3"/>
  <c r="P35" i="3"/>
  <c r="AY35" i="3" s="1"/>
  <c r="AP35" i="3"/>
  <c r="AQ35" i="3"/>
  <c r="AR35" i="3"/>
  <c r="AT35" i="3"/>
  <c r="AU35" i="3"/>
  <c r="AV35" i="3"/>
  <c r="AW35" i="3"/>
  <c r="AX35" i="3"/>
  <c r="BP35" i="3"/>
  <c r="P36" i="3"/>
  <c r="AY36" i="3"/>
  <c r="AP36" i="3"/>
  <c r="AQ36" i="3"/>
  <c r="AR36" i="3"/>
  <c r="AT36" i="3"/>
  <c r="AU36" i="3"/>
  <c r="AV36" i="3"/>
  <c r="AW36" i="3"/>
  <c r="AX36" i="3"/>
  <c r="BP36" i="3"/>
  <c r="P37" i="3"/>
  <c r="AP37" i="3"/>
  <c r="AQ37" i="3"/>
  <c r="AR37" i="3"/>
  <c r="AT37" i="3"/>
  <c r="AU37" i="3"/>
  <c r="AV37" i="3"/>
  <c r="AW37" i="3"/>
  <c r="AX37" i="3"/>
  <c r="AY37" i="3"/>
  <c r="BP37" i="3"/>
  <c r="P38" i="3"/>
  <c r="AP38" i="3"/>
  <c r="AQ38" i="3"/>
  <c r="AR38" i="3"/>
  <c r="AT38" i="3"/>
  <c r="AU38" i="3"/>
  <c r="AV38" i="3"/>
  <c r="AW38" i="3"/>
  <c r="AX38" i="3"/>
  <c r="AY38" i="3"/>
  <c r="BP38" i="3"/>
  <c r="P39" i="3"/>
  <c r="AP39" i="3"/>
  <c r="AQ39" i="3"/>
  <c r="AR39" i="3"/>
  <c r="AT39" i="3"/>
  <c r="AU39" i="3"/>
  <c r="AV39" i="3"/>
  <c r="AW39" i="3"/>
  <c r="AX39" i="3"/>
  <c r="AY39" i="3"/>
  <c r="BP39" i="3"/>
  <c r="P40" i="3"/>
  <c r="AP40" i="3"/>
  <c r="AQ40" i="3"/>
  <c r="AR40" i="3"/>
  <c r="AT40" i="3"/>
  <c r="AU40" i="3"/>
  <c r="AV40" i="3"/>
  <c r="AW40" i="3"/>
  <c r="AX40" i="3"/>
  <c r="AY40" i="3"/>
  <c r="BP40" i="3"/>
  <c r="P41" i="3"/>
  <c r="AY41" i="3" s="1"/>
  <c r="AP41" i="3"/>
  <c r="AQ41" i="3"/>
  <c r="AR41" i="3"/>
  <c r="AT41" i="3"/>
  <c r="AU41" i="3"/>
  <c r="AV41" i="3"/>
  <c r="AW41" i="3"/>
  <c r="AX41" i="3"/>
  <c r="BP41" i="3"/>
  <c r="P42" i="3"/>
  <c r="AY42" i="3"/>
  <c r="AP42" i="3"/>
  <c r="AQ42" i="3"/>
  <c r="AR42" i="3"/>
  <c r="AT42" i="3"/>
  <c r="AU42" i="3"/>
  <c r="AV42" i="3"/>
  <c r="AW42" i="3"/>
  <c r="AX42" i="3"/>
  <c r="BP42" i="3"/>
  <c r="P43" i="3"/>
  <c r="P49" i="3"/>
  <c r="P44" i="3"/>
  <c r="P47" i="3"/>
  <c r="AY47" i="3" s="1"/>
  <c r="P45" i="3"/>
  <c r="P46" i="3"/>
  <c r="AY46" i="3" s="1"/>
  <c r="P48" i="3"/>
  <c r="AY48" i="3" s="1"/>
  <c r="P50" i="3"/>
  <c r="AP43" i="3"/>
  <c r="AQ43" i="3"/>
  <c r="AR43" i="3"/>
  <c r="AT43" i="3"/>
  <c r="AU43" i="3"/>
  <c r="AV43" i="3"/>
  <c r="AW43" i="3"/>
  <c r="AX43" i="3"/>
  <c r="AY43" i="3"/>
  <c r="BP43" i="3"/>
  <c r="BP44" i="3"/>
  <c r="BP46" i="3"/>
  <c r="BP45" i="3"/>
  <c r="AP44" i="3"/>
  <c r="AQ44" i="3"/>
  <c r="AR44" i="3"/>
  <c r="AT44" i="3"/>
  <c r="AU44" i="3"/>
  <c r="AV44" i="3"/>
  <c r="AW44" i="3"/>
  <c r="AX44" i="3"/>
  <c r="AY44" i="3"/>
  <c r="AO45" i="3"/>
  <c r="AP45" i="3"/>
  <c r="AQ45" i="3"/>
  <c r="AR45" i="3"/>
  <c r="AT45" i="3"/>
  <c r="AU45" i="3"/>
  <c r="AV45" i="3"/>
  <c r="AW45" i="3"/>
  <c r="AX45" i="3"/>
  <c r="AP46" i="3"/>
  <c r="AQ46" i="3"/>
  <c r="AR46" i="3"/>
  <c r="AT46" i="3"/>
  <c r="AU46" i="3"/>
  <c r="AV46" i="3"/>
  <c r="AW46" i="3"/>
  <c r="AX46" i="3"/>
  <c r="AO47" i="3"/>
  <c r="AP47" i="3"/>
  <c r="AQ47" i="3"/>
  <c r="AR47" i="3"/>
  <c r="AT47" i="3"/>
  <c r="AU47" i="3"/>
  <c r="AV47" i="3"/>
  <c r="AW47" i="3"/>
  <c r="AX47" i="3"/>
  <c r="BP47" i="3"/>
  <c r="AP48" i="3"/>
  <c r="AQ48" i="3"/>
  <c r="AR48" i="3"/>
  <c r="AT48" i="3"/>
  <c r="AU48" i="3"/>
  <c r="AV48" i="3"/>
  <c r="AW48" i="3"/>
  <c r="AX48" i="3"/>
  <c r="BP48" i="3"/>
  <c r="AO49" i="3"/>
  <c r="AP49" i="3"/>
  <c r="AQ49" i="3"/>
  <c r="AR49" i="3"/>
  <c r="AT49" i="3"/>
  <c r="AU49" i="3"/>
  <c r="AV49" i="3"/>
  <c r="AW49" i="3"/>
  <c r="AX49" i="3"/>
  <c r="AY49" i="3"/>
  <c r="BP49" i="3"/>
  <c r="AO50" i="3"/>
  <c r="AP50" i="3"/>
  <c r="AQ50" i="3"/>
  <c r="AR50" i="3"/>
  <c r="AT50" i="3"/>
  <c r="AU50" i="3"/>
  <c r="AV50" i="3"/>
  <c r="AW50" i="3"/>
  <c r="AX50" i="3"/>
  <c r="AY50" i="3"/>
  <c r="BK50" i="3"/>
  <c r="BP50" i="3"/>
  <c r="G52" i="3"/>
  <c r="Q32" i="4" s="1"/>
  <c r="R32" i="4"/>
  <c r="BN52" i="3"/>
  <c r="K52" i="3"/>
  <c r="AT52" i="3"/>
  <c r="L52" i="3"/>
  <c r="AU52" i="3" s="1"/>
  <c r="M52" i="3"/>
  <c r="N52" i="3"/>
  <c r="O52" i="3"/>
  <c r="AX52" i="3" s="1"/>
  <c r="R52" i="3"/>
  <c r="S52" i="3"/>
  <c r="AP52" i="3"/>
  <c r="BL52" i="3"/>
  <c r="H37" i="4"/>
  <c r="I35" i="4"/>
  <c r="I18" i="4"/>
  <c r="H4" i="4"/>
  <c r="L9" i="2"/>
  <c r="AO36" i="3"/>
  <c r="AV26" i="3" l="1"/>
  <c r="H41" i="4"/>
  <c r="H32" i="4"/>
  <c r="I23" i="4"/>
  <c r="H17" i="4"/>
  <c r="F28" i="4"/>
  <c r="G28" i="4" s="1"/>
  <c r="F17" i="4"/>
  <c r="F61" i="4" s="1"/>
  <c r="D41" i="4"/>
  <c r="D58" i="4" s="1"/>
  <c r="D32" i="4"/>
  <c r="D20" i="4"/>
  <c r="D4" i="4"/>
  <c r="D64" i="4" s="1"/>
  <c r="AY13" i="3"/>
  <c r="AY6" i="3"/>
  <c r="AW26" i="3"/>
  <c r="E20" i="4"/>
  <c r="F24" i="4"/>
  <c r="H20" i="4"/>
  <c r="N53" i="3"/>
  <c r="AW53" i="3" s="1"/>
  <c r="H45" i="4"/>
  <c r="H36" i="4"/>
  <c r="H28" i="4"/>
  <c r="I13" i="4"/>
  <c r="I4" i="4"/>
  <c r="F32" i="4"/>
  <c r="F4" i="4"/>
  <c r="F64" i="4" s="1"/>
  <c r="D23" i="4"/>
  <c r="G23" i="4" s="1"/>
  <c r="D17" i="4"/>
  <c r="D61" i="4" s="1"/>
  <c r="G61" i="4" s="1"/>
  <c r="H14" i="4"/>
  <c r="AR52" i="3"/>
  <c r="S33" i="4"/>
  <c r="T33" i="4" s="1"/>
  <c r="F52" i="3"/>
  <c r="P33" i="4" s="1"/>
  <c r="BP52" i="3"/>
  <c r="G53" i="3"/>
  <c r="Q34" i="4" s="1"/>
  <c r="E7" i="4"/>
  <c r="E59" i="4" s="1"/>
  <c r="D44" i="4"/>
  <c r="D31" i="4"/>
  <c r="D66" i="4" s="1"/>
  <c r="AP26" i="3"/>
  <c r="I40" i="4"/>
  <c r="H35" i="4"/>
  <c r="F35" i="4"/>
  <c r="D27" i="4"/>
  <c r="D3" i="4"/>
  <c r="T31" i="4"/>
  <c r="AY24" i="3"/>
  <c r="I19" i="4"/>
  <c r="H31" i="4"/>
  <c r="H27" i="4"/>
  <c r="H19" i="4"/>
  <c r="F22" i="4"/>
  <c r="G22" i="4" s="1"/>
  <c r="I31" i="4"/>
  <c r="BL53" i="3"/>
  <c r="I44" i="4"/>
  <c r="H40" i="4"/>
  <c r="I5" i="4"/>
  <c r="F44" i="4"/>
  <c r="F34" i="4"/>
  <c r="F65" i="4" s="1"/>
  <c r="F27" i="4"/>
  <c r="D35" i="4"/>
  <c r="AA53" i="3"/>
  <c r="D7" i="4"/>
  <c r="D59" i="4" s="1"/>
  <c r="AI26" i="3"/>
  <c r="AI53" i="3" s="1"/>
  <c r="AO5" i="3"/>
  <c r="E10" i="4"/>
  <c r="E60" i="4" s="1"/>
  <c r="H10" i="4"/>
  <c r="I10" i="4"/>
  <c r="E3" i="4"/>
  <c r="H3" i="4"/>
  <c r="I3" i="4"/>
  <c r="I22" i="4"/>
  <c r="H7" i="4"/>
  <c r="H5" i="4"/>
  <c r="F19" i="4"/>
  <c r="F10" i="4"/>
  <c r="F60" i="4" s="1"/>
  <c r="F5" i="4"/>
  <c r="D19" i="4"/>
  <c r="D10" i="4"/>
  <c r="D60" i="4" s="1"/>
  <c r="D5" i="4"/>
  <c r="AO35" i="3"/>
  <c r="Y26" i="3"/>
  <c r="Y53" i="3" s="1"/>
  <c r="E47" i="4"/>
  <c r="F47" i="4"/>
  <c r="I47" i="4"/>
  <c r="D47" i="4"/>
  <c r="E43" i="4"/>
  <c r="F43" i="4"/>
  <c r="H43" i="4"/>
  <c r="E39" i="4"/>
  <c r="I39" i="4"/>
  <c r="E30" i="4"/>
  <c r="F30" i="4"/>
  <c r="D30" i="4"/>
  <c r="H30" i="4"/>
  <c r="E26" i="4"/>
  <c r="F26" i="4"/>
  <c r="D26" i="4"/>
  <c r="E21" i="4"/>
  <c r="H21" i="4"/>
  <c r="D21" i="4"/>
  <c r="F21" i="4"/>
  <c r="I21" i="4"/>
  <c r="E15" i="4"/>
  <c r="D15" i="4"/>
  <c r="F15" i="4"/>
  <c r="H15" i="4"/>
  <c r="I15" i="4"/>
  <c r="E9" i="4"/>
  <c r="E63" i="4" s="1"/>
  <c r="D9" i="4"/>
  <c r="F9" i="4"/>
  <c r="F63" i="4" s="1"/>
  <c r="E12" i="4"/>
  <c r="H12" i="4"/>
  <c r="D12" i="4"/>
  <c r="F12" i="4"/>
  <c r="I12" i="4"/>
  <c r="H34" i="4"/>
  <c r="AR26" i="3"/>
  <c r="BQ42" i="3"/>
  <c r="BK26" i="3"/>
  <c r="BK53" i="3" s="1"/>
  <c r="I43" i="4"/>
  <c r="H39" i="4"/>
  <c r="I34" i="4"/>
  <c r="I26" i="4"/>
  <c r="H22" i="4"/>
  <c r="H9" i="4"/>
  <c r="D39" i="4"/>
  <c r="D34" i="4"/>
  <c r="D65" i="4" s="1"/>
  <c r="E46" i="4"/>
  <c r="H46" i="4"/>
  <c r="F46" i="4"/>
  <c r="H42" i="4"/>
  <c r="I42" i="4"/>
  <c r="D42" i="4"/>
  <c r="E37" i="4"/>
  <c r="F37" i="4"/>
  <c r="E33" i="4"/>
  <c r="I33" i="4"/>
  <c r="E29" i="4"/>
  <c r="E62" i="4" s="1"/>
  <c r="D29" i="4"/>
  <c r="D62" i="4" s="1"/>
  <c r="H29" i="4"/>
  <c r="E25" i="4"/>
  <c r="D25" i="4"/>
  <c r="I25" i="4"/>
  <c r="O53" i="3"/>
  <c r="Z53" i="3"/>
  <c r="AY8" i="3"/>
  <c r="AY10" i="3"/>
  <c r="I36" i="4"/>
  <c r="I41" i="4"/>
  <c r="H23" i="4"/>
  <c r="H8" i="4"/>
  <c r="F41" i="4"/>
  <c r="F36" i="4"/>
  <c r="G36" i="4" s="1"/>
  <c r="F8" i="4"/>
  <c r="F11" i="4"/>
  <c r="D45" i="4"/>
  <c r="G45" i="4" s="1"/>
  <c r="D8" i="4"/>
  <c r="D11" i="4"/>
  <c r="AU26" i="3"/>
  <c r="AG53" i="3"/>
  <c r="AO8" i="3"/>
  <c r="AO10" i="3"/>
  <c r="AT26" i="3"/>
  <c r="AX53" i="3"/>
  <c r="F14" i="4"/>
  <c r="H24" i="4"/>
  <c r="D14" i="4"/>
  <c r="E14" i="4"/>
  <c r="I24" i="4"/>
  <c r="BP26" i="3"/>
  <c r="I53" i="3"/>
  <c r="S34" i="4" s="1"/>
  <c r="F26" i="3"/>
  <c r="F53" i="3" s="1"/>
  <c r="AY11" i="3"/>
  <c r="AY3" i="3"/>
  <c r="F33" i="4"/>
  <c r="D46" i="4"/>
  <c r="E42" i="4"/>
  <c r="E57" i="4" s="1"/>
  <c r="E24" i="4"/>
  <c r="M53" i="3"/>
  <c r="AV53" i="3" s="1"/>
  <c r="P31" i="4"/>
  <c r="AX26" i="3"/>
  <c r="P26" i="3"/>
  <c r="P52" i="3"/>
  <c r="AY52" i="3" s="1"/>
  <c r="F25" i="4"/>
  <c r="H25" i="4"/>
  <c r="S53" i="3"/>
  <c r="K53" i="3"/>
  <c r="AT53" i="3" s="1"/>
  <c r="T53" i="3"/>
  <c r="AQ52" i="3"/>
  <c r="H53" i="3"/>
  <c r="AO46" i="3"/>
  <c r="T32" i="4"/>
  <c r="G6" i="4"/>
  <c r="L53" i="3"/>
  <c r="AU53" i="3" s="1"/>
  <c r="AW52" i="3"/>
  <c r="AV52" i="3"/>
  <c r="AO52" i="3"/>
  <c r="P32" i="4"/>
  <c r="G67" i="4"/>
  <c r="E58" i="4"/>
  <c r="H16" i="4"/>
  <c r="I16" i="4"/>
  <c r="F66" i="4"/>
  <c r="G68" i="4"/>
  <c r="E16" i="4"/>
  <c r="F59" i="4"/>
  <c r="F16" i="4"/>
  <c r="G71" i="4"/>
  <c r="G38" i="4"/>
  <c r="G13" i="4"/>
  <c r="G72" i="4"/>
  <c r="R53" i="3"/>
  <c r="R55" i="3" s="1"/>
  <c r="G18" i="4"/>
  <c r="G40" i="4"/>
  <c r="G69" i="4"/>
  <c r="G70" i="4"/>
  <c r="G33" i="4" l="1"/>
  <c r="G24" i="4"/>
  <c r="F57" i="4"/>
  <c r="G20" i="4"/>
  <c r="G4" i="4"/>
  <c r="G64" i="4"/>
  <c r="G32" i="4"/>
  <c r="AP53" i="3"/>
  <c r="G17" i="4"/>
  <c r="G41" i="4"/>
  <c r="AR53" i="3"/>
  <c r="G3" i="4"/>
  <c r="F58" i="4"/>
  <c r="G58" i="4" s="1"/>
  <c r="BP53" i="3"/>
  <c r="AO26" i="3"/>
  <c r="G8" i="4"/>
  <c r="G39" i="4"/>
  <c r="G19" i="4"/>
  <c r="G44" i="4"/>
  <c r="G21" i="4"/>
  <c r="G35" i="4"/>
  <c r="D57" i="4"/>
  <c r="G7" i="4"/>
  <c r="G14" i="4"/>
  <c r="G62" i="4"/>
  <c r="G37" i="4"/>
  <c r="G65" i="4"/>
  <c r="G15" i="4"/>
  <c r="G47" i="4"/>
  <c r="D55" i="4"/>
  <c r="G27" i="4"/>
  <c r="G11" i="4"/>
  <c r="G31" i="4"/>
  <c r="G5" i="4"/>
  <c r="G60" i="4"/>
  <c r="G66" i="4"/>
  <c r="G9" i="4"/>
  <c r="G26" i="4"/>
  <c r="G30" i="4"/>
  <c r="E55" i="4"/>
  <c r="G43" i="4"/>
  <c r="G34" i="4"/>
  <c r="G29" i="4"/>
  <c r="E56" i="4"/>
  <c r="G42" i="4"/>
  <c r="G12" i="4"/>
  <c r="D56" i="4"/>
  <c r="G10" i="4"/>
  <c r="D63" i="4"/>
  <c r="G63" i="4" s="1"/>
  <c r="F56" i="4"/>
  <c r="G46" i="4"/>
  <c r="G25" i="4"/>
  <c r="AY26" i="3"/>
  <c r="P53" i="3"/>
  <c r="AY53" i="3" s="1"/>
  <c r="F55" i="4"/>
  <c r="AQ53" i="3"/>
  <c r="R34" i="4"/>
  <c r="T34" i="4" s="1"/>
  <c r="AO53" i="3"/>
  <c r="P34" i="4"/>
  <c r="G59" i="4"/>
  <c r="G16" i="4"/>
  <c r="G57" i="4" l="1"/>
  <c r="G55" i="4"/>
  <c r="G56" i="4"/>
</calcChain>
</file>

<file path=xl/comments1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<sst xmlns="http://schemas.openxmlformats.org/spreadsheetml/2006/main" count="1008" uniqueCount="327">
  <si>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</si>
  <si>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</si>
  <si>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</si>
  <si>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</si>
  <si>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</si>
  <si>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</si>
  <si>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</si>
  <si>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</si>
  <si>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</si>
  <si>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</si>
  <si>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</si>
  <si>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</si>
  <si>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</si>
  <si>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</si>
  <si>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</si>
  <si>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</si>
  <si>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</si>
  <si>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</si>
  <si>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</si>
  <si>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</si>
  <si>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</si>
  <si>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</si>
  <si>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</si>
  <si>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</si>
  <si>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</si>
  <si>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</si>
  <si>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</si>
  <si>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</si>
  <si>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</si>
  <si>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</si>
  <si>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</si>
  <si>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</si>
  <si>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</si>
  <si>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</si>
  <si>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</si>
  <si>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</si>
  <si>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</si>
  <si>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</si>
  <si>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</si>
  <si>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</si>
  <si>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</si>
  <si>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</si>
  <si>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</si>
  <si>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</si>
  <si>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</si>
  <si>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</si>
  <si>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</si>
  <si>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</si>
  <si>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</si>
  <si>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</si>
  <si>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</si>
  <si>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</si>
  <si>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</si>
  <si>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</si>
  <si>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</si>
  <si>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</si>
  <si>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</si>
  <si>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</si>
  <si>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</si>
  <si>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</si>
  <si>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</si>
  <si>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</si>
  <si>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</si>
  <si>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</si>
  <si>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</si>
  <si>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</si>
  <si>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</si>
  <si>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</si>
  <si>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</si>
  <si>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</si>
  <si>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</si>
  <si>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</si>
  <si>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</si>
  <si>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</si>
  <si>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</si>
  <si>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</si>
  <si>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</si>
  <si>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</si>
  <si>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</si>
  <si>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</si>
  <si>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</si>
  <si>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</si>
  <si>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</si>
  <si>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</si>
  <si>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</si>
  <si>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</si>
  <si>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</si>
  <si>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</si>
  <si>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</si>
  <si>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</si>
  <si>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</si>
  <si>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</si>
  <si>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</si>
  <si>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</si>
  <si>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</si>
  <si>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</si>
  <si>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</si>
  <si>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</si>
  <si>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</si>
  <si>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</si>
  <si>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</si>
  <si>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</si>
  <si>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</si>
  <si>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</si>
  <si>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</si>
  <si>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</si>
  <si>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</si>
  <si>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</si>
  <si>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</si>
  <si>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</si>
  <si>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</si>
  <si>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</si>
  <si>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</si>
  <si>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</si>
  <si>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</si>
  <si>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</si>
  <si>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</si>
  <si>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</si>
  <si>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</si>
  <si>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</si>
  <si>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</si>
  <si>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</si>
  <si>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</si>
  <si>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</si>
  <si>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</si>
  <si>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</si>
  <si>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</si>
  <si>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</si>
  <si>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</si>
  <si>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</si>
  <si>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</si>
  <si>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</si>
  <si>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</si>
  <si>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</si>
  <si>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</si>
  <si>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</si>
  <si>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</si>
  <si>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</si>
  <si>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</si>
  <si>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</si>
  <si>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</si>
  <si>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</si>
  <si>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</si>
  <si>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</si>
  <si>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</si>
  <si>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</si>
  <si>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</si>
  <si>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</si>
  <si>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</si>
  <si>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</si>
  <si>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</si>
  <si>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</si>
  <si>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</si>
  <si>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</si>
  <si>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</si>
  <si>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</si>
  <si>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</si>
  <si>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</si>
  <si>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</si>
  <si>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</si>
  <si>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</si>
  <si>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</si>
  <si>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</si>
  <si>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</si>
  <si>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</si>
  <si>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</si>
  <si>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</si>
  <si>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</si>
  <si>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Stockholm University </t>
    </r>
    <r>
      <rPr>
        <sz val="12"/>
        <rFont val="Times New Roman"/>
        <family val="1"/>
      </rPr>
      <t xml:space="preserve">(Klas Hultqvist) 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</si>
  <si>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</si>
  <si>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</si>
  <si>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</si>
  <si>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</si>
  <si>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</si>
  <si>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</si>
  <si>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</si>
  <si>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</si>
  <si>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</si>
  <si>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</si>
  <si>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</si>
  <si>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</si>
  <si>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Universität Bochum </t>
    </r>
    <r>
      <rPr>
        <sz val="12"/>
        <rFont val="Times New Roman"/>
        <family val="1"/>
      </rPr>
      <t>(Julia Tjus)</t>
    </r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</si>
  <si>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</si>
  <si>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</si>
  <si>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</si>
  <si>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</si>
  <si>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</si>
  <si>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</si>
  <si>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</si>
  <si>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</si>
  <si>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</si>
  <si>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</si>
  <si>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</si>
  <si>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River Falls </t>
    </r>
    <r>
      <rPr>
        <sz val="12"/>
        <color indexed="8"/>
        <rFont val="Times New Roman"/>
        <family val="1"/>
      </rPr>
      <t>(Jim Madsen)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</si>
  <si>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</si>
  <si>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</si>
  <si>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</si>
  <si>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</si>
  <si>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</si>
  <si>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</si>
  <si>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</si>
  <si>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</si>
  <si>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</si>
  <si>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Universität Bonn </t>
    </r>
    <r>
      <rPr>
        <sz val="12"/>
        <color indexed="8"/>
        <rFont val="Times New Roman"/>
        <family val="1"/>
      </rPr>
      <t>(Marek Kowalski)</t>
    </r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</si>
  <si>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(Daniel Bertrand) </t>
    </r>
  </si>
  <si>
    <r>
      <t xml:space="preserve">Universite de Mons </t>
    </r>
    <r>
      <rPr>
        <sz val="12"/>
        <color indexed="8"/>
        <rFont val="Times New Roman"/>
        <family val="1"/>
      </rPr>
      <t xml:space="preserve">(Evelyne Daubie)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</si>
  <si>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</si>
  <si>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</si>
  <si>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</si>
  <si>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</si>
  <si>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</si>
  <si>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</si>
  <si>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</si>
  <si>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</si>
  <si>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</si>
  <si>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</si>
  <si>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r>
      <t xml:space="preserve">Ohio State University </t>
    </r>
    <r>
      <rPr>
        <sz val="12"/>
        <color indexed="8"/>
        <rFont val="Times New Roman"/>
        <family val="1"/>
      </rPr>
      <t>(James Beatty)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</si>
  <si>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</si>
  <si>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</si>
  <si>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</si>
  <si>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</si>
  <si>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</si>
  <si>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</si>
  <si>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</si>
  <si>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</si>
  <si>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</si>
  <si>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</si>
  <si>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</si>
  <si>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</si>
  <si>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</si>
  <si>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</si>
  <si>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</si>
  <si>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</si>
  <si>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</si>
  <si>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</si>
  <si>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</si>
  <si>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</si>
  <si>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</si>
  <si>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</si>
  <si>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</si>
  <si>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</si>
  <si>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</si>
  <si>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</si>
  <si>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</si>
  <si>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</si>
  <si>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PI Retired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</si>
  <si>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</si>
  <si>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</si>
  <si>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</si>
  <si>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</si>
  <si>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</si>
  <si>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</si>
  <si>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</si>
  <si>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</si>
  <si>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</si>
  <si>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</si>
  <si>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</si>
  <si>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</si>
  <si>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</si>
  <si>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</si>
  <si>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</si>
  <si>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</si>
  <si>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</si>
  <si>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</si>
  <si>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</si>
  <si>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</si>
  <si>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\</t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</si>
  <si>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</si>
  <si>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NBI</t>
  </si>
  <si>
    <r>
      <t xml:space="preserve">DESY-Zeuthen </t>
    </r>
    <r>
      <rPr>
        <sz val="12"/>
        <color indexed="8"/>
        <rFont val="Times New Roman"/>
        <family val="1"/>
      </rPr>
      <t xml:space="preserve">(Markus Ackermann) </t>
    </r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</si>
  <si>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</si>
  <si>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</si>
  <si>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</si>
  <si>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r>
      <t xml:space="preserve">Universität Erlangen-Nürnberg </t>
    </r>
    <r>
      <rPr>
        <sz val="12"/>
        <color indexed="8"/>
        <rFont val="Times New Roman"/>
        <family val="1"/>
      </rPr>
      <t>(A. Kappes)</t>
    </r>
  </si>
  <si>
    <t>Toronto</t>
  </si>
  <si>
    <t>University of Toronto (Kenneth Clark)</t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</si>
  <si>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</si>
  <si>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</si>
  <si>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</si>
  <si>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</si>
  <si>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</si>
  <si>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</si>
  <si>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</si>
  <si>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</si>
  <si>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</si>
  <si>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</si>
  <si>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</si>
  <si>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</si>
  <si>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</si>
  <si>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</si>
  <si>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</si>
  <si>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Niels Bohr Institute </t>
    </r>
    <r>
      <rPr>
        <sz val="12"/>
        <rFont val="Times New Roman"/>
        <family val="1"/>
      </rPr>
      <t>(Jason Koskinen)</t>
    </r>
  </si>
  <si>
    <r>
      <t xml:space="preserve">University of Toronto </t>
    </r>
    <r>
      <rPr>
        <sz val="12"/>
        <rFont val="Times New Roman"/>
        <family val="1"/>
      </rPr>
      <t>(Kenneth Clark)</t>
    </r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</si>
  <si>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</si>
  <si>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</si>
  <si>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</si>
  <si>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</si>
  <si>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r>
      <t xml:space="preserve">South Dakota School </t>
    </r>
    <r>
      <rPr>
        <sz val="12"/>
        <color theme="1"/>
        <rFont val="Times New Roman"/>
        <family val="1"/>
      </rPr>
      <t>(Xinhua Bai)</t>
    </r>
  </si>
  <si>
    <r>
      <t xml:space="preserve">Yale University </t>
    </r>
    <r>
      <rPr>
        <sz val="12"/>
        <color theme="1"/>
        <rFont val="Times New Roman"/>
        <family val="1"/>
      </rPr>
      <t>(Reina Maruyama)</t>
    </r>
  </si>
  <si>
    <t>v 17.0, September 15, 2014</t>
  </si>
  <si>
    <t>v 17.0  to  v 18.0 Differences</t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</si>
  <si>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</si>
  <si>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</si>
  <si>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</si>
  <si>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</si>
  <si>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</si>
  <si>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</si>
  <si>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r>
      <t xml:space="preserve">Drexel University </t>
    </r>
    <r>
      <rPr>
        <sz val="12"/>
        <color theme="1"/>
        <rFont val="Times New Roman"/>
        <family val="1"/>
      </rPr>
      <t>(Naoko Kurahashi Neilson)</t>
    </r>
  </si>
  <si>
    <t>No changes</t>
  </si>
  <si>
    <t>Yes</t>
  </si>
  <si>
    <t>Massachusetts Institute of Technology (Janet Conrad)</t>
  </si>
  <si>
    <t>MIT</t>
  </si>
  <si>
    <t>v 19.1, November 15, 2015</t>
  </si>
  <si>
    <r>
      <t xml:space="preserve">Humboldt Universität Berlin </t>
    </r>
    <r>
      <rPr>
        <sz val="12"/>
        <color theme="1"/>
        <rFont val="Times New Roman"/>
        <family val="1"/>
      </rPr>
      <t>(Marek Kowalski)</t>
    </r>
  </si>
  <si>
    <t>v 20.0, April 15, 2016</t>
  </si>
  <si>
    <t>v 19.1  to  v 20.0 Differences</t>
  </si>
  <si>
    <r>
      <t>Universität Erlangen-Nürnberg</t>
    </r>
    <r>
      <rPr>
        <b/>
        <sz val="12"/>
        <color rgb="FFFF000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(Gisela Anton)</t>
    </r>
  </si>
  <si>
    <r>
      <t xml:space="preserve">Universite Libre de Bruxelles </t>
    </r>
    <r>
      <rPr>
        <sz val="12"/>
        <color theme="1"/>
        <rFont val="Times New Roman"/>
        <family val="1"/>
      </rPr>
      <t xml:space="preserve">(Juan Antonio Aguilar Sanchez) </t>
    </r>
  </si>
  <si>
    <t>Computing Resources</t>
  </si>
  <si>
    <r>
      <t xml:space="preserve">Massachusetts Institute of Technology </t>
    </r>
    <r>
      <rPr>
        <sz val="12"/>
        <color theme="1"/>
        <rFont val="Times New Roman"/>
        <family val="1"/>
      </rPr>
      <t>(Janet Conrad)</t>
    </r>
  </si>
  <si>
    <r>
      <t xml:space="preserve">Michigan State University </t>
    </r>
    <r>
      <rPr>
        <sz val="12"/>
        <color theme="1"/>
        <rFont val="Times New Roman"/>
        <family val="1"/>
      </rPr>
      <t>(Tyce DeYoung)</t>
    </r>
  </si>
  <si>
    <t>Nothing to report</t>
  </si>
  <si>
    <r>
      <t xml:space="preserve">University of Rochester </t>
    </r>
    <r>
      <rPr>
        <sz val="12"/>
        <color rgb="FFFF0000"/>
        <rFont val="Times New Roman"/>
        <family val="1"/>
      </rPr>
      <t>(Segev BenZvi)</t>
    </r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</si>
  <si>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</si>
  <si>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</si>
  <si>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</si>
  <si>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Marquette University </t>
    </r>
    <r>
      <rPr>
        <sz val="12"/>
        <color rgb="FFFF0000"/>
        <rFont val="Times New Roman"/>
        <family val="1"/>
      </rPr>
      <t>(Karen Andeen)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</si>
</sst>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7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4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9" fontId="66" fillId="0" borderId="0" applyFont="0" applyFill="0" applyBorder="0" applyAlignment="0" applyProtection="0"/>
  </cellStyleXfs>
  <cellXfs count="524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164" fontId="0" fillId="0" borderId="0" xfId="0" applyNumberFormat="1"/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" fontId="0" fillId="0" borderId="0" xfId="0" applyNumberFormat="1"/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2" fillId="0" borderId="42" xfId="0" applyFont="1" applyFill="1" applyBorder="1" applyAlignment="1">
      <alignment horizontal="left" vertical="center" wrapText="1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166" fontId="50" fillId="11" borderId="14" xfId="0" applyNumberFormat="1" applyFont="1" applyFill="1" applyBorder="1" applyAlignment="1">
      <alignment horizontal="center" vertical="center" wrapText="1"/>
    </xf>
    <xf numFmtId="166" fontId="48" fillId="11" borderId="22" xfId="0" applyNumberFormat="1" applyFont="1" applyFill="1" applyBorder="1" applyAlignment="1">
      <alignment horizontal="center" vertical="center" wrapText="1"/>
    </xf>
    <xf numFmtId="166" fontId="48" fillId="11" borderId="17" xfId="0" applyNumberFormat="1" applyFont="1" applyFill="1" applyBorder="1" applyAlignment="1">
      <alignment horizontal="center" vertical="center" wrapText="1"/>
    </xf>
    <xf numFmtId="0" fontId="51" fillId="9" borderId="22" xfId="0" applyFont="1" applyFill="1" applyBorder="1" applyAlignment="1">
      <alignment horizontal="left" vertical="center" wrapText="1"/>
    </xf>
    <xf numFmtId="0" fontId="51" fillId="9" borderId="17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6" fillId="9" borderId="22" xfId="0" applyNumberFormat="1" applyFont="1" applyFill="1" applyBorder="1" applyAlignment="1">
      <alignment horizontal="center" vertical="center" wrapText="1"/>
    </xf>
    <xf numFmtId="165" fontId="57" fillId="9" borderId="33" xfId="0" applyNumberFormat="1" applyFont="1" applyFill="1" applyBorder="1" applyAlignment="1">
      <alignment horizontal="center" vertical="center" wrapText="1"/>
    </xf>
    <xf numFmtId="1" fontId="57" fillId="9" borderId="23" xfId="0" applyNumberFormat="1" applyFont="1" applyFill="1" applyBorder="1" applyAlignment="1">
      <alignment horizontal="center" vertical="center" wrapText="1"/>
    </xf>
    <xf numFmtId="166" fontId="57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6" fillId="9" borderId="17" xfId="0" applyNumberFormat="1" applyFont="1" applyFill="1" applyBorder="1" applyAlignment="1">
      <alignment horizontal="center" vertical="center" wrapText="1"/>
    </xf>
    <xf numFmtId="165" fontId="57" fillId="9" borderId="36" xfId="0" applyNumberFormat="1" applyFont="1" applyFill="1" applyBorder="1" applyAlignment="1">
      <alignment horizontal="center" vertical="center" wrapText="1"/>
    </xf>
    <xf numFmtId="1" fontId="57" fillId="9" borderId="27" xfId="0" applyNumberFormat="1" applyFont="1" applyFill="1" applyBorder="1" applyAlignment="1">
      <alignment horizontal="center" vertical="center" wrapText="1"/>
    </xf>
    <xf numFmtId="166" fontId="57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6" fillId="10" borderId="17" xfId="0" applyNumberFormat="1" applyFont="1" applyFill="1" applyBorder="1" applyAlignment="1">
      <alignment horizontal="center" vertical="center" wrapText="1"/>
    </xf>
    <xf numFmtId="165" fontId="57" fillId="10" borderId="36" xfId="0" applyNumberFormat="1" applyFont="1" applyFill="1" applyBorder="1" applyAlignment="1">
      <alignment horizontal="center" vertical="center" wrapText="1"/>
    </xf>
    <xf numFmtId="1" fontId="57" fillId="10" borderId="27" xfId="0" applyNumberFormat="1" applyFont="1" applyFill="1" applyBorder="1" applyAlignment="1">
      <alignment horizontal="center" vertical="center" wrapText="1"/>
    </xf>
    <xf numFmtId="166" fontId="57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3" fillId="0" borderId="49" xfId="0" applyFont="1" applyBorder="1"/>
    <xf numFmtId="0" fontId="53" fillId="0" borderId="50" xfId="0" applyFont="1" applyBorder="1"/>
    <xf numFmtId="0" fontId="53" fillId="0" borderId="49" xfId="0" applyNumberFormat="1" applyFont="1" applyBorder="1"/>
    <xf numFmtId="0" fontId="53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3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4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8" xfId="0" applyFont="1" applyFill="1" applyBorder="1" applyAlignment="1">
      <alignment horizontal="center" vertical="center" wrapText="1"/>
    </xf>
    <xf numFmtId="1" fontId="3" fillId="0" borderId="98" xfId="0" applyNumberFormat="1" applyFont="1" applyFill="1" applyBorder="1" applyAlignment="1">
      <alignment horizontal="center" vertical="center" wrapText="1"/>
    </xf>
    <xf numFmtId="165" fontId="2" fillId="0" borderId="99" xfId="0" applyNumberFormat="1" applyFont="1" applyFill="1" applyBorder="1" applyAlignment="1">
      <alignment horizontal="center" vertical="center" wrapText="1"/>
    </xf>
    <xf numFmtId="1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169" fontId="2" fillId="0" borderId="102" xfId="0" applyNumberFormat="1" applyFont="1" applyFill="1" applyBorder="1" applyAlignment="1">
      <alignment horizontal="center" vertical="center" wrapText="1"/>
    </xf>
    <xf numFmtId="0" fontId="3" fillId="0" borderId="103" xfId="0" applyFont="1" applyFill="1" applyBorder="1" applyAlignment="1">
      <alignment horizontal="center" vertical="center" wrapText="1"/>
    </xf>
    <xf numFmtId="1" fontId="3" fillId="0" borderId="103" xfId="0" applyNumberFormat="1" applyFont="1" applyFill="1" applyBorder="1" applyAlignment="1">
      <alignment horizontal="center" vertical="center" wrapText="1"/>
    </xf>
    <xf numFmtId="165" fontId="2" fillId="0" borderId="104" xfId="0" applyNumberFormat="1" applyFont="1" applyFill="1" applyBorder="1" applyAlignment="1">
      <alignment horizontal="center" vertical="center" wrapText="1"/>
    </xf>
    <xf numFmtId="1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169" fontId="2" fillId="0" borderId="107" xfId="0" applyNumberFormat="1" applyFont="1" applyFill="1" applyBorder="1" applyAlignment="1">
      <alignment horizontal="center" vertical="center" wrapText="1"/>
    </xf>
    <xf numFmtId="0" fontId="3" fillId="0" borderId="108" xfId="0" applyFont="1" applyFill="1" applyBorder="1" applyAlignment="1">
      <alignment horizontal="center" vertical="center" wrapText="1"/>
    </xf>
    <xf numFmtId="1" fontId="3" fillId="0" borderId="108" xfId="0" applyNumberFormat="1" applyFont="1" applyFill="1" applyBorder="1" applyAlignment="1">
      <alignment horizontal="center" vertical="center" wrapText="1"/>
    </xf>
    <xf numFmtId="165" fontId="2" fillId="0" borderId="109" xfId="0" applyNumberFormat="1" applyFont="1" applyFill="1" applyBorder="1" applyAlignment="1">
      <alignment horizontal="center" vertical="center" wrapText="1"/>
    </xf>
    <xf numFmtId="1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69" fontId="2" fillId="0" borderId="112" xfId="0" applyNumberFormat="1" applyFont="1" applyFill="1" applyBorder="1" applyAlignment="1">
      <alignment horizontal="center" vertical="center" wrapText="1"/>
    </xf>
    <xf numFmtId="1" fontId="3" fillId="0" borderId="98" xfId="0" applyNumberFormat="1" applyFont="1" applyBorder="1" applyAlignment="1">
      <alignment horizontal="center" vertical="center" wrapText="1"/>
    </xf>
    <xf numFmtId="165" fontId="2" fillId="0" borderId="99" xfId="0" applyNumberFormat="1" applyFont="1" applyBorder="1" applyAlignment="1">
      <alignment horizontal="center" vertical="center" wrapText="1"/>
    </xf>
    <xf numFmtId="1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69" fontId="2" fillId="0" borderId="102" xfId="0" applyNumberFormat="1" applyFont="1" applyBorder="1" applyAlignment="1">
      <alignment horizontal="center" vertical="center" wrapText="1"/>
    </xf>
    <xf numFmtId="1" fontId="3" fillId="0" borderId="103" xfId="0" applyNumberFormat="1" applyFont="1" applyBorder="1" applyAlignment="1">
      <alignment horizontal="center" vertical="center" wrapText="1"/>
    </xf>
    <xf numFmtId="165" fontId="2" fillId="0" borderId="104" xfId="0" applyNumberFormat="1" applyFont="1" applyBorder="1" applyAlignment="1">
      <alignment horizontal="center" vertical="center" wrapText="1"/>
    </xf>
    <xf numFmtId="1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169" fontId="2" fillId="0" borderId="107" xfId="0" applyNumberFormat="1" applyFont="1" applyBorder="1" applyAlignment="1">
      <alignment horizontal="center" vertical="center" wrapText="1"/>
    </xf>
    <xf numFmtId="0" fontId="22" fillId="0" borderId="103" xfId="0" applyFont="1" applyFill="1" applyBorder="1" applyAlignment="1">
      <alignment horizontal="center" vertical="center" wrapText="1"/>
    </xf>
    <xf numFmtId="1" fontId="3" fillId="0" borderId="108" xfId="0" applyNumberFormat="1" applyFont="1" applyBorder="1" applyAlignment="1">
      <alignment horizontal="center" vertical="center" wrapText="1"/>
    </xf>
    <xf numFmtId="165" fontId="2" fillId="0" borderId="109" xfId="0" applyNumberFormat="1" applyFont="1" applyBorder="1" applyAlignment="1">
      <alignment horizontal="center" vertical="center" wrapText="1"/>
    </xf>
    <xf numFmtId="1" fontId="2" fillId="0" borderId="110" xfId="0" applyNumberFormat="1" applyFont="1" applyBorder="1" applyAlignment="1">
      <alignment horizontal="center" vertical="center" wrapText="1"/>
    </xf>
    <xf numFmtId="169" fontId="2" fillId="0" borderId="111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3" xfId="0" applyFont="1" applyFill="1" applyBorder="1" applyAlignment="1">
      <alignment horizontal="center" vertical="center" wrapText="1"/>
    </xf>
    <xf numFmtId="1" fontId="3" fillId="0" borderId="113" xfId="0" applyNumberFormat="1" applyFont="1" applyFill="1" applyBorder="1" applyAlignment="1">
      <alignment horizontal="center" vertical="center" wrapText="1"/>
    </xf>
    <xf numFmtId="165" fontId="2" fillId="0" borderId="114" xfId="0" applyNumberFormat="1" applyFont="1" applyFill="1" applyBorder="1" applyAlignment="1">
      <alignment horizontal="center" vertical="center" wrapText="1"/>
    </xf>
    <xf numFmtId="1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169" fontId="2" fillId="0" borderId="117" xfId="0" applyNumberFormat="1" applyFont="1" applyFill="1" applyBorder="1" applyAlignment="1">
      <alignment horizontal="center" vertical="center" wrapText="1"/>
    </xf>
    <xf numFmtId="0" fontId="3" fillId="0" borderId="118" xfId="0" applyFont="1" applyFill="1" applyBorder="1" applyAlignment="1">
      <alignment horizontal="center" vertical="center" wrapText="1"/>
    </xf>
    <xf numFmtId="1" fontId="3" fillId="0" borderId="118" xfId="0" applyNumberFormat="1" applyFont="1" applyFill="1" applyBorder="1" applyAlignment="1">
      <alignment horizontal="center" vertical="center" wrapText="1"/>
    </xf>
    <xf numFmtId="165" fontId="2" fillId="0" borderId="119" xfId="0" applyNumberFormat="1" applyFont="1" applyFill="1" applyBorder="1" applyAlignment="1">
      <alignment horizontal="center" vertical="center" wrapText="1"/>
    </xf>
    <xf numFmtId="1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169" fontId="2" fillId="0" borderId="122" xfId="0" applyNumberFormat="1" applyFont="1" applyFill="1" applyBorder="1" applyAlignment="1">
      <alignment horizontal="center" vertical="center" wrapText="1"/>
    </xf>
    <xf numFmtId="0" fontId="3" fillId="0" borderId="123" xfId="0" applyFont="1" applyFill="1" applyBorder="1" applyAlignment="1">
      <alignment horizontal="center" vertical="center" wrapText="1"/>
    </xf>
    <xf numFmtId="1" fontId="3" fillId="0" borderId="123" xfId="0" applyNumberFormat="1" applyFont="1" applyFill="1" applyBorder="1" applyAlignment="1">
      <alignment horizontal="center" vertical="center" wrapText="1"/>
    </xf>
    <xf numFmtId="165" fontId="2" fillId="0" borderId="124" xfId="0" applyNumberFormat="1" applyFont="1" applyFill="1" applyBorder="1" applyAlignment="1">
      <alignment horizontal="center" vertical="center" wrapText="1"/>
    </xf>
    <xf numFmtId="1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169" fontId="2" fillId="0" borderId="12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6" xfId="0" applyFont="1" applyFill="1" applyBorder="1" applyAlignment="1">
      <alignment horizontal="center" vertical="center" wrapText="1"/>
    </xf>
    <xf numFmtId="0" fontId="3" fillId="0" borderId="111" xfId="0" applyFont="1" applyFill="1" applyBorder="1" applyAlignment="1">
      <alignment horizontal="center" vertical="center" wrapText="1"/>
    </xf>
    <xf numFmtId="169" fontId="2" fillId="0" borderId="128" xfId="0" applyNumberFormat="1" applyFont="1" applyBorder="1" applyAlignment="1">
      <alignment horizontal="center" vertical="center" wrapText="1"/>
    </xf>
    <xf numFmtId="169" fontId="2" fillId="0" borderId="129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6" xfId="0" applyFont="1" applyFill="1" applyBorder="1" applyAlignment="1">
      <alignment horizontal="center" vertical="center" wrapText="1"/>
    </xf>
    <xf numFmtId="0" fontId="2" fillId="0" borderId="111" xfId="0" applyFont="1" applyFill="1" applyBorder="1" applyAlignment="1">
      <alignment horizontal="center" vertical="center" wrapText="1"/>
    </xf>
    <xf numFmtId="0" fontId="2" fillId="0" borderId="101" xfId="0" applyFont="1" applyFill="1" applyBorder="1" applyAlignment="1">
      <alignment horizontal="center" vertical="center" wrapText="1"/>
    </xf>
    <xf numFmtId="0" fontId="23" fillId="0" borderId="106" xfId="0" applyFont="1" applyFill="1" applyBorder="1" applyAlignment="1">
      <alignment horizontal="center" vertical="center" wrapText="1"/>
    </xf>
    <xf numFmtId="0" fontId="2" fillId="0" borderId="130" xfId="0" applyFont="1" applyFill="1" applyBorder="1" applyAlignment="1">
      <alignment horizontal="center" vertical="center" wrapText="1"/>
    </xf>
    <xf numFmtId="0" fontId="2" fillId="0" borderId="101" xfId="0" quotePrefix="1" applyFont="1" applyFill="1" applyBorder="1" applyAlignment="1">
      <alignment horizontal="center" vertical="center" wrapText="1"/>
    </xf>
    <xf numFmtId="0" fontId="2" fillId="0" borderId="116" xfId="0" applyFont="1" applyFill="1" applyBorder="1" applyAlignment="1">
      <alignment horizontal="center" vertical="center" wrapText="1"/>
    </xf>
    <xf numFmtId="0" fontId="2" fillId="0" borderId="121" xfId="0" applyFont="1" applyFill="1" applyBorder="1" applyAlignment="1">
      <alignment horizontal="center" vertical="center" wrapText="1"/>
    </xf>
    <xf numFmtId="0" fontId="2" fillId="0" borderId="126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1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8" fillId="0" borderId="81" xfId="0" applyFont="1" applyFill="1" applyBorder="1" applyAlignment="1">
      <alignment horizontal="left" vertical="center" wrapText="1"/>
    </xf>
    <xf numFmtId="0" fontId="59" fillId="0" borderId="14" xfId="0" applyFont="1" applyFill="1" applyBorder="1" applyAlignment="1">
      <alignment horizontal="center" vertical="center" wrapText="1"/>
    </xf>
    <xf numFmtId="0" fontId="23" fillId="0" borderId="81" xfId="0" applyFont="1" applyFill="1" applyBorder="1" applyAlignment="1">
      <alignment horizontal="left" vertical="center" wrapText="1"/>
    </xf>
    <xf numFmtId="0" fontId="2" fillId="0" borderId="8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55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60" fillId="0" borderId="14" xfId="0" applyFont="1" applyFill="1" applyBorder="1" applyAlignment="1">
      <alignment horizontal="left" vertical="center" wrapText="1"/>
    </xf>
    <xf numFmtId="0" fontId="60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61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60" fillId="0" borderId="2" xfId="0" applyFont="1" applyFill="1" applyBorder="1" applyAlignment="1">
      <alignment horizontal="center" vertical="center" wrapText="1"/>
    </xf>
    <xf numFmtId="1" fontId="61" fillId="0" borderId="2" xfId="0" applyNumberFormat="1" applyFont="1" applyBorder="1" applyAlignment="1">
      <alignment horizontal="center" vertical="center" wrapText="1"/>
    </xf>
    <xf numFmtId="1" fontId="61" fillId="0" borderId="15" xfId="0" applyNumberFormat="1" applyFont="1" applyBorder="1" applyAlignment="1">
      <alignment horizontal="center" vertical="center" wrapText="1"/>
    </xf>
    <xf numFmtId="1" fontId="62" fillId="6" borderId="0" xfId="0" applyNumberFormat="1" applyFont="1" applyFill="1"/>
    <xf numFmtId="0" fontId="63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5" fillId="9" borderId="22" xfId="0" applyFont="1" applyFill="1" applyBorder="1" applyAlignment="1">
      <alignment horizontal="left" vertical="center" wrapText="1"/>
    </xf>
    <xf numFmtId="0" fontId="65" fillId="9" borderId="23" xfId="0" applyFont="1" applyFill="1" applyBorder="1" applyAlignment="1">
      <alignment vertical="center" wrapText="1"/>
    </xf>
    <xf numFmtId="1" fontId="60" fillId="0" borderId="14" xfId="0" applyNumberFormat="1" applyFont="1" applyBorder="1" applyAlignment="1">
      <alignment horizontal="center" vertical="center" wrapText="1"/>
    </xf>
    <xf numFmtId="0" fontId="2" fillId="9" borderId="79" xfId="0" applyFont="1" applyFill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vertical="center" wrapText="1"/>
    </xf>
    <xf numFmtId="167" fontId="6" fillId="0" borderId="132" xfId="0" quotePrefix="1" applyNumberFormat="1" applyFont="1" applyBorder="1" applyAlignment="1">
      <alignment horizontal="center" vertical="center" wrapText="1"/>
    </xf>
    <xf numFmtId="167" fontId="6" fillId="0" borderId="132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3" xfId="0" applyNumberFormat="1" applyFont="1" applyBorder="1" applyAlignment="1">
      <alignment horizontal="center" vertical="center" wrapText="1"/>
    </xf>
    <xf numFmtId="170" fontId="9" fillId="0" borderId="0" xfId="2" applyNumberFormat="1" applyFont="1"/>
    <xf numFmtId="0" fontId="57" fillId="0" borderId="14" xfId="0" applyFont="1" applyFill="1" applyBorder="1" applyAlignment="1">
      <alignment horizontal="left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2" fillId="12" borderId="73" xfId="1" applyFont="1" applyFill="1" applyBorder="1" applyAlignment="1">
      <alignment horizontal="center" vertical="center"/>
    </xf>
    <xf numFmtId="0" fontId="52" fillId="12" borderId="86" xfId="1" applyFont="1" applyFill="1" applyBorder="1" applyAlignment="1">
      <alignment horizontal="center" vertical="center"/>
    </xf>
    <xf numFmtId="0" fontId="52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2" fillId="11" borderId="73" xfId="1" applyFont="1" applyFill="1" applyBorder="1" applyAlignment="1">
      <alignment horizontal="center" vertical="center"/>
    </xf>
    <xf numFmtId="0" fontId="52" fillId="11" borderId="86" xfId="1" applyFont="1" applyFill="1" applyBorder="1" applyAlignment="1">
      <alignment horizontal="center" vertical="center"/>
    </xf>
    <xf numFmtId="0" fontId="52" fillId="11" borderId="74" xfId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64" fillId="0" borderId="91" xfId="0" applyFont="1" applyBorder="1" applyAlignment="1">
      <alignment horizontal="center" vertical="center"/>
    </xf>
    <xf numFmtId="0" fontId="64" fillId="0" borderId="0" xfId="0" applyFont="1" applyBorder="1" applyAlignment="1">
      <alignment horizontal="center" vertical="center"/>
    </xf>
    <xf numFmtId="0" fontId="19" fillId="0" borderId="92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3" xfId="0" applyFont="1" applyFill="1" applyBorder="1" applyAlignment="1">
      <alignment horizontal="left" vertical="center" wrapText="1" indent="2"/>
    </xf>
    <xf numFmtId="0" fontId="18" fillId="0" borderId="9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4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62" fillId="0" borderId="56" xfId="0" applyFont="1" applyBorder="1" applyAlignment="1">
      <alignment horizontal="left" vertical="center"/>
    </xf>
    <xf numFmtId="0" fontId="62" fillId="0" borderId="90" xfId="0" applyFont="1" applyBorder="1" applyAlignment="1">
      <alignment horizontal="left" vertical="center"/>
    </xf>
    <xf numFmtId="0" fontId="62" fillId="0" borderId="57" xfId="0" applyFont="1" applyBorder="1" applyAlignment="1">
      <alignment horizontal="left" vertical="center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5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7" fillId="2" borderId="97" xfId="0" applyFont="1" applyFill="1" applyBorder="1" applyAlignment="1">
      <alignment horizontal="center" vertical="top" wrapText="1"/>
    </xf>
    <xf numFmtId="0" fontId="9" fillId="10" borderId="95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Percent" xfId="2" builtinId="5"/>
  </cellStyles>
  <dxfs count="53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Chart'!$J$44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Chart'!$K$43:$AB$43</c:f>
              <c:strCache>
                <c:ptCount val="18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</c:strCache>
            </c:strRef>
          </c:cat>
          <c:val>
            <c:numRef>
              <c:f>'Institutional Chart'!$K$44:$AB$44</c:f>
              <c:numCache>
                <c:formatCode>General</c:formatCode>
                <c:ptCount val="18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</c:numCache>
            </c:numRef>
          </c:val>
        </c:ser>
        <c:ser>
          <c:idx val="1"/>
          <c:order val="1"/>
          <c:tx>
            <c:strRef>
              <c:f>'Institutional Chart'!$J$45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Chart'!$K$43:$AB$43</c:f>
              <c:strCache>
                <c:ptCount val="18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</c:strCache>
            </c:strRef>
          </c:cat>
          <c:val>
            <c:numRef>
              <c:f>'Institutional Chart'!$K$45:$AB$45</c:f>
              <c:numCache>
                <c:formatCode>General</c:formatCode>
                <c:ptCount val="18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128723472"/>
        <c:axId val="128724032"/>
      </c:barChart>
      <c:catAx>
        <c:axId val="128723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72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872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8723472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19.0,</a:t>
            </a:r>
            <a:r>
              <a:rPr lang="en-US" baseline="0"/>
              <a:t> October</a:t>
            </a:r>
            <a:r>
              <a:rPr lang="en-US"/>
              <a:t> 15, 2015</a:t>
            </a:r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Chart'!$B$3:$B$47</c:f>
              <c:strCache>
                <c:ptCount val="45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MIT</c:v>
                </c:pt>
                <c:pt idx="22">
                  <c:v>MSU</c:v>
                </c:pt>
                <c:pt idx="23">
                  <c:v>Mainz</c:v>
                </c:pt>
                <c:pt idx="24">
                  <c:v>Rochester</c:v>
                </c:pt>
                <c:pt idx="25">
                  <c:v>Mons</c:v>
                </c:pt>
                <c:pt idx="26">
                  <c:v>NBI</c:v>
                </c:pt>
                <c:pt idx="27">
                  <c:v>Ohio</c:v>
                </c:pt>
                <c:pt idx="28">
                  <c:v>Oxford</c:v>
                </c:pt>
                <c:pt idx="29">
                  <c:v>Penn State</c:v>
                </c:pt>
                <c:pt idx="30">
                  <c:v>SDSMT</c:v>
                </c:pt>
                <c:pt idx="31">
                  <c:v>SKKU</c:v>
                </c:pt>
                <c:pt idx="32">
                  <c:v>Southern</c:v>
                </c:pt>
                <c:pt idx="33">
                  <c:v>Stockholm</c:v>
                </c:pt>
                <c:pt idx="34">
                  <c:v>Stony Brook</c:v>
                </c:pt>
                <c:pt idx="35">
                  <c:v>Toronto</c:v>
                </c:pt>
                <c:pt idx="36">
                  <c:v>UC-Berkeley</c:v>
                </c:pt>
                <c:pt idx="37">
                  <c:v>UC-Irvine</c:v>
                </c:pt>
                <c:pt idx="38">
                  <c:v>Uppsala</c:v>
                </c:pt>
                <c:pt idx="39">
                  <c:v>ULB</c:v>
                </c:pt>
                <c:pt idx="40">
                  <c:v>UW-Madison</c:v>
                </c:pt>
                <c:pt idx="41">
                  <c:v>UW-River Falls</c:v>
                </c:pt>
                <c:pt idx="42">
                  <c:v>VUB</c:v>
                </c:pt>
                <c:pt idx="43">
                  <c:v>Wuppertal</c:v>
                </c:pt>
                <c:pt idx="44">
                  <c:v>Yale</c:v>
                </c:pt>
              </c:strCache>
            </c:strRef>
          </c:cat>
          <c:val>
            <c:numRef>
              <c:f>'Institutional Chart'!$D$3:$D$47</c:f>
              <c:numCache>
                <c:formatCode>0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1</c:v>
                </c:pt>
                <c:pt idx="40">
                  <c:v>6</c:v>
                </c:pt>
                <c:pt idx="41">
                  <c:v>3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Chart'!$B$3:$B$47</c:f>
              <c:strCache>
                <c:ptCount val="45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MIT</c:v>
                </c:pt>
                <c:pt idx="22">
                  <c:v>MSU</c:v>
                </c:pt>
                <c:pt idx="23">
                  <c:v>Mainz</c:v>
                </c:pt>
                <c:pt idx="24">
                  <c:v>Rochester</c:v>
                </c:pt>
                <c:pt idx="25">
                  <c:v>Mons</c:v>
                </c:pt>
                <c:pt idx="26">
                  <c:v>NBI</c:v>
                </c:pt>
                <c:pt idx="27">
                  <c:v>Ohio</c:v>
                </c:pt>
                <c:pt idx="28">
                  <c:v>Oxford</c:v>
                </c:pt>
                <c:pt idx="29">
                  <c:v>Penn State</c:v>
                </c:pt>
                <c:pt idx="30">
                  <c:v>SDSMT</c:v>
                </c:pt>
                <c:pt idx="31">
                  <c:v>SKKU</c:v>
                </c:pt>
                <c:pt idx="32">
                  <c:v>Southern</c:v>
                </c:pt>
                <c:pt idx="33">
                  <c:v>Stockholm</c:v>
                </c:pt>
                <c:pt idx="34">
                  <c:v>Stony Brook</c:v>
                </c:pt>
                <c:pt idx="35">
                  <c:v>Toronto</c:v>
                </c:pt>
                <c:pt idx="36">
                  <c:v>UC-Berkeley</c:v>
                </c:pt>
                <c:pt idx="37">
                  <c:v>UC-Irvine</c:v>
                </c:pt>
                <c:pt idx="38">
                  <c:v>Uppsala</c:v>
                </c:pt>
                <c:pt idx="39">
                  <c:v>ULB</c:v>
                </c:pt>
                <c:pt idx="40">
                  <c:v>UW-Madison</c:v>
                </c:pt>
                <c:pt idx="41">
                  <c:v>UW-River Falls</c:v>
                </c:pt>
                <c:pt idx="42">
                  <c:v>VUB</c:v>
                </c:pt>
                <c:pt idx="43">
                  <c:v>Wuppertal</c:v>
                </c:pt>
                <c:pt idx="44">
                  <c:v>Yale</c:v>
                </c:pt>
              </c:strCache>
            </c:strRef>
          </c:cat>
          <c:val>
            <c:numRef>
              <c:f>'Institutional Chart'!$E$3:$E$47</c:f>
              <c:numCache>
                <c:formatCode>0</c:formatCode>
                <c:ptCount val="45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2</c:v>
                </c:pt>
                <c:pt idx="40">
                  <c:v>14</c:v>
                </c:pt>
                <c:pt idx="41">
                  <c:v>0</c:v>
                </c:pt>
                <c:pt idx="42">
                  <c:v>3</c:v>
                </c:pt>
                <c:pt idx="43">
                  <c:v>1</c:v>
                </c:pt>
                <c:pt idx="44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Chart'!$B$3:$B$47</c:f>
              <c:strCache>
                <c:ptCount val="45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Munich</c:v>
                </c:pt>
                <c:pt idx="18">
                  <c:v>Humboldt</c:v>
                </c:pt>
                <c:pt idx="19">
                  <c:v>Kansas</c:v>
                </c:pt>
                <c:pt idx="20">
                  <c:v>LBNL</c:v>
                </c:pt>
                <c:pt idx="21">
                  <c:v>MIT</c:v>
                </c:pt>
                <c:pt idx="22">
                  <c:v>MSU</c:v>
                </c:pt>
                <c:pt idx="23">
                  <c:v>Mainz</c:v>
                </c:pt>
                <c:pt idx="24">
                  <c:v>Rochester</c:v>
                </c:pt>
                <c:pt idx="25">
                  <c:v>Mons</c:v>
                </c:pt>
                <c:pt idx="26">
                  <c:v>NBI</c:v>
                </c:pt>
                <c:pt idx="27">
                  <c:v>Ohio</c:v>
                </c:pt>
                <c:pt idx="28">
                  <c:v>Oxford</c:v>
                </c:pt>
                <c:pt idx="29">
                  <c:v>Penn State</c:v>
                </c:pt>
                <c:pt idx="30">
                  <c:v>SDSMT</c:v>
                </c:pt>
                <c:pt idx="31">
                  <c:v>SKKU</c:v>
                </c:pt>
                <c:pt idx="32">
                  <c:v>Southern</c:v>
                </c:pt>
                <c:pt idx="33">
                  <c:v>Stockholm</c:v>
                </c:pt>
                <c:pt idx="34">
                  <c:v>Stony Brook</c:v>
                </c:pt>
                <c:pt idx="35">
                  <c:v>Toronto</c:v>
                </c:pt>
                <c:pt idx="36">
                  <c:v>UC-Berkeley</c:v>
                </c:pt>
                <c:pt idx="37">
                  <c:v>UC-Irvine</c:v>
                </c:pt>
                <c:pt idx="38">
                  <c:v>Uppsala</c:v>
                </c:pt>
                <c:pt idx="39">
                  <c:v>ULB</c:v>
                </c:pt>
                <c:pt idx="40">
                  <c:v>UW-Madison</c:v>
                </c:pt>
                <c:pt idx="41">
                  <c:v>UW-River Falls</c:v>
                </c:pt>
                <c:pt idx="42">
                  <c:v>VUB</c:v>
                </c:pt>
                <c:pt idx="43">
                  <c:v>Wuppertal</c:v>
                </c:pt>
                <c:pt idx="44">
                  <c:v>Yale</c:v>
                </c:pt>
              </c:strCache>
            </c:strRef>
          </c:cat>
          <c:val>
            <c:numRef>
              <c:f>'Institutional Chart'!$F$3:$F$47</c:f>
              <c:numCache>
                <c:formatCode>0</c:formatCode>
                <c:ptCount val="45"/>
                <c:pt idx="0">
                  <c:v>9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10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5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8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3</c:v>
                </c:pt>
                <c:pt idx="30">
                  <c:v>1</c:v>
                </c:pt>
                <c:pt idx="31">
                  <c:v>5</c:v>
                </c:pt>
                <c:pt idx="32">
                  <c:v>0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12</c:v>
                </c:pt>
                <c:pt idx="41">
                  <c:v>0</c:v>
                </c:pt>
                <c:pt idx="42">
                  <c:v>2</c:v>
                </c:pt>
                <c:pt idx="43">
                  <c:v>7</c:v>
                </c:pt>
                <c:pt idx="4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1727024"/>
        <c:axId val="191727584"/>
      </c:barChart>
      <c:catAx>
        <c:axId val="1917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727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1727584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4.7236606123236121E-3"/>
              <c:y val="9.479237584384935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72702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19.0,</a:t>
            </a:r>
            <a:r>
              <a:rPr lang="en-US" baseline="0"/>
              <a:t> October</a:t>
            </a:r>
            <a:r>
              <a:rPr lang="en-US"/>
              <a:t> 15, 2015</a:t>
            </a:r>
          </a:p>
        </c:rich>
      </c:tx>
      <c:layout>
        <c:manualLayout>
          <c:xMode val="edge"/>
          <c:yMode val="edge"/>
          <c:x val="0.16545160456940042"/>
          <c:y val="3.6852557316498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Chart'!$D$54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Chart'!$C$55:$C$66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Chart'!$D$55:$D$66</c:f>
              <c:numCache>
                <c:formatCode>General</c:formatCode>
                <c:ptCount val="12"/>
                <c:pt idx="0">
                  <c:v>36</c:v>
                </c:pt>
                <c:pt idx="1">
                  <c:v>15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'Institutional Chart'!$E$54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Chart'!$C$55:$C$66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Chart'!$E$55:$E$66</c:f>
              <c:numCache>
                <c:formatCode>General</c:formatCode>
                <c:ptCount val="12"/>
                <c:pt idx="0">
                  <c:v>34</c:v>
                </c:pt>
                <c:pt idx="1">
                  <c:v>8</c:v>
                </c:pt>
                <c:pt idx="2">
                  <c:v>7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'Institutional Chart'!$F$54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Chart'!$C$55:$C$66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Chart'!$F$55:$F$66</c:f>
              <c:numCache>
                <c:formatCode>General</c:formatCode>
                <c:ptCount val="12"/>
                <c:pt idx="0">
                  <c:v>34</c:v>
                </c:pt>
                <c:pt idx="1">
                  <c:v>55</c:v>
                </c:pt>
                <c:pt idx="2">
                  <c:v>9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92075792"/>
        <c:axId val="192076352"/>
      </c:barChart>
      <c:catAx>
        <c:axId val="19207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076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2076352"/>
        <c:scaling>
          <c:orientation val="minMax"/>
          <c:max val="1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2075792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32613303016264"/>
          <c:y val="0.14541525058248189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6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v20.0 2016.0415.xlsx]Head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080272"/>
        <c:axId val="192080832"/>
        <c:axId val="0"/>
      </c:bar3DChart>
      <c:catAx>
        <c:axId val="192080272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080832"/>
        <c:crosses val="autoZero"/>
        <c:auto val="0"/>
        <c:lblAlgn val="ctr"/>
        <c:lblOffset val="100"/>
        <c:noMultiLvlLbl val="0"/>
      </c:catAx>
      <c:valAx>
        <c:axId val="1920808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08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v20.0 2016.0415.xlsx]Head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663696"/>
        <c:axId val="192664256"/>
        <c:axId val="0"/>
      </c:bar3DChart>
      <c:catAx>
        <c:axId val="19266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664256"/>
        <c:crosses val="autoZero"/>
        <c:auto val="0"/>
        <c:lblAlgn val="ctr"/>
        <c:lblOffset val="100"/>
        <c:noMultiLvlLbl val="0"/>
      </c:catAx>
      <c:valAx>
        <c:axId val="1926642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66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v20.0 2016.0415.xlsx]Head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layout/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667616"/>
        <c:axId val="192668176"/>
        <c:axId val="0"/>
      </c:bar3DChart>
      <c:catAx>
        <c:axId val="192667616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668176"/>
        <c:crosses val="autoZero"/>
        <c:auto val="0"/>
        <c:lblAlgn val="ctr"/>
        <c:lblOffset val="100"/>
        <c:noMultiLvlLbl val="0"/>
      </c:catAx>
      <c:valAx>
        <c:axId val="192668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2667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39833</xdr:colOff>
      <xdr:row>26</xdr:row>
      <xdr:rowOff>292678</xdr:rowOff>
    </xdr:from>
    <xdr:to>
      <xdr:col>48</xdr:col>
      <xdr:colOff>484910</xdr:colOff>
      <xdr:row>46</xdr:row>
      <xdr:rowOff>346365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22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0</xdr:colOff>
      <xdr:row>33</xdr:row>
      <xdr:rowOff>0</xdr:rowOff>
    </xdr:from>
    <xdr:to>
      <xdr:col>11</xdr:col>
      <xdr:colOff>762001</xdr:colOff>
      <xdr:row>36</xdr:row>
      <xdr:rowOff>323851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9163050" y="14249400"/>
          <a:ext cx="262890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63</xdr:row>
      <xdr:rowOff>457200</xdr:rowOff>
    </xdr:from>
    <xdr:to>
      <xdr:col>7</xdr:col>
      <xdr:colOff>762000</xdr:colOff>
      <xdr:row>65</xdr:row>
      <xdr:rowOff>9526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61</xdr:row>
      <xdr:rowOff>9525</xdr:rowOff>
    </xdr:from>
    <xdr:to>
      <xdr:col>7</xdr:col>
      <xdr:colOff>746414</xdr:colOff>
      <xdr:row>61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0" y="24745950"/>
          <a:ext cx="781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781050</xdr:colOff>
      <xdr:row>55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54</xdr:row>
      <xdr:rowOff>38100</xdr:rowOff>
    </xdr:from>
    <xdr:to>
      <xdr:col>7</xdr:col>
      <xdr:colOff>781050</xdr:colOff>
      <xdr:row>54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781050</xdr:colOff>
      <xdr:row>57</xdr:row>
      <xdr:rowOff>9526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57</xdr:row>
      <xdr:rowOff>9525</xdr:rowOff>
    </xdr:from>
    <xdr:to>
      <xdr:col>7</xdr:col>
      <xdr:colOff>746414</xdr:colOff>
      <xdr:row>57</xdr:row>
      <xdr:rowOff>447675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715250" y="22879050"/>
          <a:ext cx="781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63</xdr:row>
      <xdr:rowOff>0</xdr:rowOff>
    </xdr:from>
    <xdr:to>
      <xdr:col>7</xdr:col>
      <xdr:colOff>746414</xdr:colOff>
      <xdr:row>63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715250" y="2520315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65</xdr:row>
      <xdr:rowOff>19050</xdr:rowOff>
    </xdr:from>
    <xdr:to>
      <xdr:col>7</xdr:col>
      <xdr:colOff>762000</xdr:colOff>
      <xdr:row>65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715250" y="26622375"/>
          <a:ext cx="790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57</xdr:row>
      <xdr:rowOff>457200</xdr:rowOff>
    </xdr:from>
    <xdr:to>
      <xdr:col>7</xdr:col>
      <xdr:colOff>752475</xdr:colOff>
      <xdr:row>59</xdr:row>
      <xdr:rowOff>9525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59</xdr:row>
      <xdr:rowOff>466725</xdr:rowOff>
    </xdr:from>
    <xdr:to>
      <xdr:col>7</xdr:col>
      <xdr:colOff>609600</xdr:colOff>
      <xdr:row>60</xdr:row>
      <xdr:rowOff>457198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62</xdr:row>
      <xdr:rowOff>0</xdr:rowOff>
    </xdr:from>
    <xdr:to>
      <xdr:col>7</xdr:col>
      <xdr:colOff>746414</xdr:colOff>
      <xdr:row>62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7715250" y="24269700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53</xdr:row>
      <xdr:rowOff>0</xdr:rowOff>
    </xdr:from>
    <xdr:to>
      <xdr:col>25</xdr:col>
      <xdr:colOff>200025</xdr:colOff>
      <xdr:row>73</xdr:row>
      <xdr:rowOff>104775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58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59</xdr:row>
      <xdr:rowOff>15875</xdr:rowOff>
    </xdr:from>
    <xdr:to>
      <xdr:col>7</xdr:col>
      <xdr:colOff>818886</xdr:colOff>
      <xdr:row>60</xdr:row>
      <xdr:rowOff>5475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0.86884</cdr:x>
      <cdr:y>0.25198</cdr:y>
    </cdr:from>
    <cdr:to>
      <cdr:x>0.99097</cdr:x>
      <cdr:y>0.34863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488072" y="2250701"/>
          <a:ext cx="1474274" cy="8632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45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0.19442</cdr:x>
      <cdr:y>0.0937</cdr:y>
    </cdr:from>
    <cdr:to>
      <cdr:x>0.2785</cdr:x>
      <cdr:y>0.17767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54071" y="842019"/>
          <a:ext cx="1018033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0.13519</cdr:x>
      <cdr:y>0.0937</cdr:y>
    </cdr:from>
    <cdr:to>
      <cdr:x>0.20214</cdr:x>
      <cdr:y>0.15882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6826" y="842019"/>
          <a:ext cx="810624" cy="585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0.22923</cdr:x>
      <cdr:y>0.0937</cdr:y>
    </cdr:from>
    <cdr:to>
      <cdr:x>0.3346</cdr:x>
      <cdr:y>0.15888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5461" y="842019"/>
          <a:ext cx="1275811" cy="5857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0.30583</cdr:x>
      <cdr:y>0.0937</cdr:y>
    </cdr:from>
    <cdr:to>
      <cdr:x>0.38822</cdr:x>
      <cdr:y>0.17767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2943" y="842019"/>
          <a:ext cx="997571" cy="7545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0.29603</cdr:x>
      <cdr:y>0.18974</cdr:y>
    </cdr:from>
    <cdr:to>
      <cdr:x>0.37686</cdr:x>
      <cdr:y>0.24796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84264" y="1705031"/>
          <a:ext cx="978682" cy="5231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0.36689</cdr:x>
      <cdr:y>0.0937</cdr:y>
    </cdr:from>
    <cdr:to>
      <cdr:x>0.47226</cdr:x>
      <cdr:y>0.17768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2270" y="842019"/>
          <a:ext cx="1275810" cy="754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0.09452</cdr:y>
    </cdr:from>
    <cdr:to>
      <cdr:x>0.14181</cdr:x>
      <cdr:y>0.13967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49371"/>
          <a:ext cx="1717000" cy="4057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0.56599</cdr:x>
      <cdr:y>0.0937</cdr:y>
    </cdr:from>
    <cdr:to>
      <cdr:x>0.65377</cdr:x>
      <cdr:y>0.19179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52956" y="842019"/>
          <a:ext cx="1062832" cy="881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0.54548</cdr:x>
      <cdr:y>0.18974</cdr:y>
    </cdr:from>
    <cdr:to>
      <cdr:x>0.65163</cdr:x>
      <cdr:y>0.23347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04595" y="1705031"/>
          <a:ext cx="1285255" cy="392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0.64248</cdr:x>
      <cdr:y>0.18974</cdr:y>
    </cdr:from>
    <cdr:to>
      <cdr:x>0.74253</cdr:x>
      <cdr:y>0.2256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79068" y="1705031"/>
          <a:ext cx="1211397" cy="322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0.72027</cdr:x>
      <cdr:y>0.18974</cdr:y>
    </cdr:from>
    <cdr:to>
      <cdr:x>0.77647</cdr:x>
      <cdr:y>0.2245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20964" y="1705031"/>
          <a:ext cx="680465" cy="3123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0.71282</cdr:x>
      <cdr:y>0.0937</cdr:y>
    </cdr:from>
    <cdr:to>
      <cdr:x>0.77998</cdr:x>
      <cdr:y>0.13409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30760" y="842019"/>
          <a:ext cx="813168" cy="3629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0.76494</cdr:x>
      <cdr:y>0.0937</cdr:y>
    </cdr:from>
    <cdr:to>
      <cdr:x>0.8321</cdr:x>
      <cdr:y>0.18341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61825" y="842019"/>
          <a:ext cx="813167" cy="8061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0.82614</cdr:x>
      <cdr:y>0.0937</cdr:y>
    </cdr:from>
    <cdr:to>
      <cdr:x>0.88427</cdr:x>
      <cdr:y>0.16481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2829" y="842019"/>
          <a:ext cx="703833" cy="6389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0.87733</cdr:x>
      <cdr:y>0.09135</cdr:y>
    </cdr:from>
    <cdr:to>
      <cdr:x>0.94045</cdr:x>
      <cdr:y>0.14693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622660" y="820852"/>
          <a:ext cx="764251" cy="499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0.87375</cdr:x>
      <cdr:y>0.18974</cdr:y>
    </cdr:from>
    <cdr:to>
      <cdr:x>0.93879</cdr:x>
      <cdr:y>0.21972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579286" y="1705031"/>
          <a:ext cx="787499" cy="2693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0.92525</cdr:x>
      <cdr:y>0.0937</cdr:y>
    </cdr:from>
    <cdr:to>
      <cdr:x>0.98837</cdr:x>
      <cdr:y>0.14928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11202844" y="842019"/>
          <a:ext cx="764251" cy="499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0.28538</cdr:y>
    </cdr:from>
    <cdr:to>
      <cdr:x>0.73709</cdr:x>
      <cdr:y>0.36686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2736" y="2503488"/>
          <a:ext cx="5730875" cy="714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45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0.35382</cdr:x>
      <cdr:y>0.35942</cdr:y>
    </cdr:from>
    <cdr:to>
      <cdr:x>0.78251</cdr:x>
      <cdr:y>0.47073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38160" y="3328299"/>
          <a:ext cx="6104245" cy="10307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45 Collaborative Institutions</a:t>
          </a:r>
        </a:p>
      </cdr:txBody>
    </cdr:sp>
  </cdr:relSizeAnchor>
  <cdr:relSizeAnchor xmlns:cdr="http://schemas.openxmlformats.org/drawingml/2006/chartDrawing">
    <cdr:from>
      <cdr:x>0.06373</cdr:x>
      <cdr:y>0.10072</cdr:y>
    </cdr:from>
    <cdr:to>
      <cdr:x>0.1718</cdr:x>
      <cdr:y>0.14857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7483" y="932700"/>
          <a:ext cx="1538841" cy="443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21 inst.</a:t>
          </a:r>
        </a:p>
      </cdr:txBody>
    </cdr:sp>
  </cdr:relSizeAnchor>
  <cdr:relSizeAnchor xmlns:cdr="http://schemas.openxmlformats.org/drawingml/2006/chartDrawing">
    <cdr:from>
      <cdr:x>0.16704</cdr:x>
      <cdr:y>0.3057</cdr:y>
    </cdr:from>
    <cdr:to>
      <cdr:x>0.2061</cdr:x>
      <cdr:y>0.35262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0162" y="281761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9</a:t>
          </a:r>
        </a:p>
      </cdr:txBody>
    </cdr:sp>
  </cdr:relSizeAnchor>
  <cdr:relSizeAnchor xmlns:cdr="http://schemas.openxmlformats.org/drawingml/2006/chartDrawing">
    <cdr:from>
      <cdr:x>0.24328</cdr:x>
      <cdr:y>0.65906</cdr:y>
    </cdr:from>
    <cdr:to>
      <cdr:x>0.28234</cdr:x>
      <cdr:y>0.70598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3136" y="6358212"/>
          <a:ext cx="520700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</a:t>
          </a:r>
        </a:p>
      </cdr:txBody>
    </cdr:sp>
  </cdr:relSizeAnchor>
  <cdr:relSizeAnchor xmlns:cdr="http://schemas.openxmlformats.org/drawingml/2006/chartDrawing">
    <cdr:from>
      <cdr:x>0.31495</cdr:x>
      <cdr:y>0.69791</cdr:y>
    </cdr:from>
    <cdr:to>
      <cdr:x>0.35401</cdr:x>
      <cdr:y>0.74483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98560" y="6733081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0.39373</cdr:x>
      <cdr:y>0.76406</cdr:y>
    </cdr:from>
    <cdr:to>
      <cdr:x>0.43279</cdr:x>
      <cdr:y>0.81098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5933" y="7357695"/>
          <a:ext cx="531336" cy="4518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0.46722</cdr:x>
      <cdr:y>0.75204</cdr:y>
    </cdr:from>
    <cdr:to>
      <cdr:x>0.50628</cdr:x>
      <cdr:y>0.79896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57605" y="6931593"/>
          <a:ext cx="556581" cy="4324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0.53969</cdr:x>
      <cdr:y>0.7796</cdr:y>
    </cdr:from>
    <cdr:to>
      <cdr:x>0.57875</cdr:x>
      <cdr:y>0.82652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4550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0.69382</cdr:x>
      <cdr:y>0.7796</cdr:y>
    </cdr:from>
    <cdr:to>
      <cdr:x>0.73288</cdr:x>
      <cdr:y>0.82652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4922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0.76935</cdr:x>
      <cdr:y>0.7796</cdr:y>
    </cdr:from>
    <cdr:to>
      <cdr:x>0.80841</cdr:x>
      <cdr:y>0.82652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56157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0.84386</cdr:x>
      <cdr:y>0.7796</cdr:y>
    </cdr:from>
    <cdr:to>
      <cdr:x>0.88292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49478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0.91736</cdr:x>
      <cdr:y>0.7796</cdr:y>
    </cdr:from>
    <cdr:to>
      <cdr:x>0.95642</cdr:x>
      <cdr:y>0.82652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29192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BS64"/>
  <sheetViews>
    <sheetView tabSelected="1" zoomScale="85" zoomScaleNormal="85" zoomScaleSheetLayoutView="100" workbookViewId="0">
      <pane xSplit="4" ySplit="2" topLeftCell="F3" activePane="bottomRight" state="frozen"/>
      <selection activeCell="S29" sqref="S29"/>
      <selection pane="topRight" activeCell="S29" sqref="S29"/>
      <selection pane="bottomLeft" activeCell="S29" sqref="S29"/>
      <selection pane="bottomRight" activeCell="D1" sqref="D1"/>
    </sheetView>
  </sheetViews>
  <sheetFormatPr defaultRowHeight="15.5" outlineLevelRow="1" outlineLevelCol="3" x14ac:dyDescent="0.35"/>
  <cols>
    <col min="1" max="1" width="5.7265625" hidden="1" customWidth="1" outlineLevel="1"/>
    <col min="2" max="2" width="9.7265625" style="256" hidden="1" customWidth="1" outlineLevel="1"/>
    <col min="3" max="3" width="11" hidden="1" customWidth="1" outlineLevel="1"/>
    <col min="4" max="4" width="57.6328125" bestFit="1" customWidth="1" collapsed="1"/>
    <col min="5" max="5" width="16.81640625" hidden="1" customWidth="1" outlineLevel="2"/>
    <col min="6" max="6" width="5.81640625" style="3" customWidth="1" collapsed="1"/>
    <col min="7" max="7" width="5.1796875" style="3" customWidth="1"/>
    <col min="8" max="8" width="5.54296875" style="3" customWidth="1"/>
    <col min="9" max="9" width="5.1796875" style="3" customWidth="1"/>
    <col min="10" max="10" width="0.7265625" style="3" customWidth="1"/>
    <col min="11" max="11" width="10.90625" customWidth="1"/>
    <col min="12" max="12" width="10.7265625" customWidth="1"/>
    <col min="13" max="13" width="10.54296875" customWidth="1"/>
    <col min="14" max="14" width="10" customWidth="1"/>
    <col min="15" max="15" width="13.1796875" customWidth="1"/>
    <col min="16" max="16" width="9.26953125" customWidth="1"/>
    <col min="17" max="17" width="1.26953125" customWidth="1"/>
    <col min="18" max="18" width="12.7265625" hidden="1" customWidth="1" outlineLevel="1"/>
    <col min="19" max="19" width="12.54296875" hidden="1" customWidth="1" outlineLevel="1"/>
    <col min="20" max="20" width="14.1796875" style="431" hidden="1" customWidth="1" outlineLevel="1"/>
    <col min="21" max="21" width="2.1796875" hidden="1" customWidth="1" outlineLevel="1" collapsed="1"/>
    <col min="22" max="22" width="11.7265625" style="67" hidden="1" customWidth="1" outlineLevel="3"/>
    <col min="23" max="23" width="49.54296875" style="67" hidden="1" customWidth="1" outlineLevel="3" collapsed="1"/>
    <col min="24" max="24" width="17.26953125" style="67" hidden="1" customWidth="1" outlineLevel="3"/>
    <col min="25" max="28" width="5.54296875" style="178" hidden="1" customWidth="1" outlineLevel="2"/>
    <col min="29" max="29" width="0.7265625" style="178" hidden="1" customWidth="1" outlineLevel="2"/>
    <col min="30" max="30" width="6" style="67" hidden="1" customWidth="1" outlineLevel="2"/>
    <col min="31" max="31" width="7.54296875" style="67" hidden="1" customWidth="1" outlineLevel="2"/>
    <col min="32" max="32" width="7.81640625" style="67" hidden="1" customWidth="1" outlineLevel="2"/>
    <col min="33" max="33" width="7.54296875" style="67" hidden="1" customWidth="1" outlineLevel="2"/>
    <col min="34" max="34" width="7.1796875" style="67" hidden="1" customWidth="1" outlineLevel="2"/>
    <col min="35" max="35" width="7.81640625" style="67" hidden="1" customWidth="1" outlineLevel="2"/>
    <col min="36" max="36" width="0.81640625" style="67" hidden="1" customWidth="1" outlineLevel="2"/>
    <col min="37" max="37" width="1.26953125" hidden="1" customWidth="1" outlineLevel="1"/>
    <col min="38" max="38" width="11.7265625" style="67" hidden="1" customWidth="1" outlineLevel="3"/>
    <col min="39" max="39" width="50.453125" style="67" hidden="1" customWidth="1" outlineLevel="3" collapsed="1"/>
    <col min="40" max="40" width="17.7265625" style="67" hidden="1" customWidth="1" outlineLevel="3"/>
    <col min="41" max="44" width="4.81640625" style="178" hidden="1" customWidth="1" outlineLevel="2"/>
    <col min="45" max="45" width="0.7265625" style="178" hidden="1" customWidth="1" outlineLevel="2"/>
    <col min="46" max="50" width="6.7265625" style="67" hidden="1" customWidth="1" outlineLevel="2"/>
    <col min="51" max="51" width="8" style="67" hidden="1" customWidth="1" outlineLevel="2"/>
    <col min="52" max="52" width="0.81640625" style="67" hidden="1" customWidth="1" outlineLevel="2"/>
    <col min="53" max="61" width="9.1796875" hidden="1" customWidth="1" outlineLevel="1"/>
    <col min="62" max="62" width="25.81640625" hidden="1" customWidth="1" outlineLevel="1"/>
    <col min="63" max="63" width="5.7265625" style="3" hidden="1" customWidth="1" outlineLevel="1" collapsed="1"/>
    <col min="64" max="65" width="5.7265625" style="3" hidden="1" customWidth="1" outlineLevel="1"/>
    <col min="66" max="66" width="11.453125" style="3" hidden="1" customWidth="1" outlineLevel="1"/>
    <col min="67" max="67" width="10.54296875" style="3" hidden="1" customWidth="1" outlineLevel="1"/>
    <col min="68" max="68" width="14.54296875" style="3" hidden="1" customWidth="1" outlineLevel="1"/>
    <col min="69" max="69" width="13.453125" hidden="1" customWidth="1" outlineLevel="1"/>
    <col min="70" max="70" width="29" hidden="1" customWidth="1" outlineLevel="1"/>
    <col min="71" max="71" width="8.7265625" collapsed="1"/>
  </cols>
  <sheetData>
    <row r="1" spans="1:70" ht="22.5" customHeight="1" thickBot="1" x14ac:dyDescent="0.35">
      <c r="C1" s="337"/>
      <c r="D1" s="338" t="s">
        <v>314</v>
      </c>
      <c r="E1" s="339"/>
      <c r="F1" s="470" t="s">
        <v>114</v>
      </c>
      <c r="G1" s="471"/>
      <c r="H1" s="471"/>
      <c r="I1" s="472"/>
      <c r="J1" s="20"/>
      <c r="K1" s="473" t="s">
        <v>127</v>
      </c>
      <c r="L1" s="473"/>
      <c r="M1" s="473"/>
      <c r="N1" s="473"/>
      <c r="O1" s="473"/>
      <c r="P1" s="473"/>
      <c r="Q1" s="21"/>
      <c r="R1" s="36"/>
      <c r="S1" s="36"/>
      <c r="T1" s="429"/>
      <c r="V1" s="187"/>
      <c r="W1" s="188" t="s">
        <v>312</v>
      </c>
      <c r="X1" s="187"/>
      <c r="Y1" s="480" t="s">
        <v>114</v>
      </c>
      <c r="Z1" s="481"/>
      <c r="AA1" s="481"/>
      <c r="AB1" s="482"/>
      <c r="AC1" s="195"/>
      <c r="AD1" s="479" t="s">
        <v>299</v>
      </c>
      <c r="AE1" s="479"/>
      <c r="AF1" s="479"/>
      <c r="AG1" s="479"/>
      <c r="AH1" s="479"/>
      <c r="AI1" s="479"/>
      <c r="AJ1" s="197"/>
      <c r="AL1" s="68"/>
      <c r="AM1" s="69" t="s">
        <v>315</v>
      </c>
      <c r="AN1" s="68"/>
      <c r="AO1" s="474" t="s">
        <v>114</v>
      </c>
      <c r="AP1" s="475"/>
      <c r="AQ1" s="475"/>
      <c r="AR1" s="476"/>
      <c r="AS1" s="190"/>
      <c r="AT1" s="477" t="s">
        <v>300</v>
      </c>
      <c r="AU1" s="477"/>
      <c r="AV1" s="477"/>
      <c r="AW1" s="477"/>
      <c r="AX1" s="477"/>
      <c r="AY1" s="477"/>
      <c r="AZ1" s="202"/>
      <c r="BJ1" s="28"/>
      <c r="BK1" s="483"/>
      <c r="BL1" s="484"/>
      <c r="BM1" s="484"/>
      <c r="BN1" s="485"/>
      <c r="BO1" s="342"/>
      <c r="BP1"/>
      <c r="BR1" s="28"/>
    </row>
    <row r="2" spans="1:70" ht="76.5" customHeight="1" collapsed="1" thickBot="1" x14ac:dyDescent="0.4">
      <c r="A2" s="49" t="s">
        <v>176</v>
      </c>
      <c r="B2" s="49" t="s">
        <v>125</v>
      </c>
      <c r="C2" s="29" t="s">
        <v>21</v>
      </c>
      <c r="D2" s="40" t="s">
        <v>111</v>
      </c>
      <c r="E2" s="29" t="s">
        <v>34</v>
      </c>
      <c r="F2" s="33" t="s">
        <v>112</v>
      </c>
      <c r="G2" s="35" t="s">
        <v>5</v>
      </c>
      <c r="H2" s="263" t="s">
        <v>218</v>
      </c>
      <c r="I2" s="34" t="s">
        <v>264</v>
      </c>
      <c r="J2" s="22"/>
      <c r="K2" s="42" t="s">
        <v>102</v>
      </c>
      <c r="L2" s="43" t="s">
        <v>103</v>
      </c>
      <c r="M2" s="43" t="s">
        <v>104</v>
      </c>
      <c r="N2" s="43" t="s">
        <v>105</v>
      </c>
      <c r="O2" s="44" t="s">
        <v>106</v>
      </c>
      <c r="P2" s="45" t="s">
        <v>2</v>
      </c>
      <c r="Q2" s="23"/>
      <c r="R2" s="41" t="s">
        <v>165</v>
      </c>
      <c r="S2" s="41" t="s">
        <v>166</v>
      </c>
      <c r="T2" s="191" t="s">
        <v>318</v>
      </c>
      <c r="V2" s="29" t="s">
        <v>21</v>
      </c>
      <c r="W2" s="40" t="s">
        <v>111</v>
      </c>
      <c r="X2" s="29" t="s">
        <v>34</v>
      </c>
      <c r="Y2" s="33" t="s">
        <v>17</v>
      </c>
      <c r="Z2" s="35" t="s">
        <v>5</v>
      </c>
      <c r="AA2" s="1" t="s">
        <v>126</v>
      </c>
      <c r="AB2" s="34" t="s">
        <v>113</v>
      </c>
      <c r="AC2" s="196"/>
      <c r="AD2" s="42" t="s">
        <v>266</v>
      </c>
      <c r="AE2" s="43" t="s">
        <v>103</v>
      </c>
      <c r="AF2" s="43" t="s">
        <v>104</v>
      </c>
      <c r="AG2" s="43" t="s">
        <v>105</v>
      </c>
      <c r="AH2" s="44" t="s">
        <v>106</v>
      </c>
      <c r="AI2" s="45" t="s">
        <v>2</v>
      </c>
      <c r="AJ2" s="198"/>
      <c r="AL2" s="29" t="s">
        <v>21</v>
      </c>
      <c r="AM2" s="40" t="s">
        <v>111</v>
      </c>
      <c r="AN2" s="29" t="s">
        <v>34</v>
      </c>
      <c r="AO2" s="33" t="s">
        <v>17</v>
      </c>
      <c r="AP2" s="35" t="s">
        <v>5</v>
      </c>
      <c r="AQ2" s="1" t="s">
        <v>126</v>
      </c>
      <c r="AR2" s="34" t="s">
        <v>113</v>
      </c>
      <c r="AS2" s="200"/>
      <c r="AT2" s="42" t="s">
        <v>102</v>
      </c>
      <c r="AU2" s="43" t="s">
        <v>103</v>
      </c>
      <c r="AV2" s="43" t="s">
        <v>104</v>
      </c>
      <c r="AW2" s="43" t="s">
        <v>105</v>
      </c>
      <c r="AX2" s="44" t="s">
        <v>106</v>
      </c>
      <c r="AY2" s="45" t="s">
        <v>2</v>
      </c>
      <c r="AZ2" s="203"/>
      <c r="BJ2" s="29" t="s">
        <v>34</v>
      </c>
      <c r="BK2" s="33" t="s">
        <v>17</v>
      </c>
      <c r="BL2" s="35" t="s">
        <v>5</v>
      </c>
      <c r="BM2" s="263" t="s">
        <v>218</v>
      </c>
      <c r="BN2" s="418" t="s">
        <v>241</v>
      </c>
      <c r="BO2" s="418" t="s">
        <v>242</v>
      </c>
      <c r="BP2" s="419" t="s">
        <v>252</v>
      </c>
      <c r="BQ2" s="420" t="s">
        <v>240</v>
      </c>
      <c r="BR2" s="407" t="s">
        <v>164</v>
      </c>
    </row>
    <row r="3" spans="1:70" ht="18.75" customHeight="1" outlineLevel="1" thickTop="1" thickBot="1" x14ac:dyDescent="0.4">
      <c r="A3" s="183"/>
      <c r="B3" s="257"/>
      <c r="C3" s="47" t="s">
        <v>22</v>
      </c>
      <c r="D3" s="53" t="s">
        <v>128</v>
      </c>
      <c r="E3" s="54" t="s">
        <v>35</v>
      </c>
      <c r="F3" s="184">
        <f t="shared" ref="F3:F24" si="0">G3+H3</f>
        <v>2</v>
      </c>
      <c r="G3" s="209">
        <v>2</v>
      </c>
      <c r="H3" s="2">
        <v>0</v>
      </c>
      <c r="I3" s="210">
        <v>1</v>
      </c>
      <c r="J3" s="55"/>
      <c r="K3" s="207"/>
      <c r="L3" s="208">
        <v>0.2</v>
      </c>
      <c r="M3" s="208">
        <v>0</v>
      </c>
      <c r="N3" s="208">
        <v>0.35</v>
      </c>
      <c r="O3" s="185">
        <v>0.2</v>
      </c>
      <c r="P3" s="220">
        <f t="shared" ref="P3:P18" si="1">SUM(K3:O3)</f>
        <v>0.75</v>
      </c>
      <c r="Q3" s="56"/>
      <c r="R3" s="26" t="s">
        <v>309</v>
      </c>
      <c r="S3" s="26" t="s">
        <v>309</v>
      </c>
      <c r="T3" s="425" t="s">
        <v>309</v>
      </c>
      <c r="V3" s="47" t="s">
        <v>22</v>
      </c>
      <c r="W3" s="249" t="s">
        <v>182</v>
      </c>
      <c r="X3" s="54" t="s">
        <v>35</v>
      </c>
      <c r="Y3" s="459">
        <f t="shared" ref="Y3:Y12" si="2">Z3+AA3</f>
        <v>3</v>
      </c>
      <c r="Z3" s="209">
        <v>2</v>
      </c>
      <c r="AA3" s="2">
        <v>1</v>
      </c>
      <c r="AB3" s="210">
        <v>1</v>
      </c>
      <c r="AC3" s="251"/>
      <c r="AD3" s="207"/>
      <c r="AE3" s="208">
        <v>0.45</v>
      </c>
      <c r="AF3" s="208">
        <v>0.25</v>
      </c>
      <c r="AG3" s="208">
        <v>0.35</v>
      </c>
      <c r="AH3" s="185">
        <v>0.2</v>
      </c>
      <c r="AI3" s="220">
        <f t="shared" ref="AI3:AI13" si="3">SUM(AD3:AH3)</f>
        <v>1.2499999999999998</v>
      </c>
      <c r="AJ3" s="199"/>
      <c r="AL3" s="47" t="s">
        <v>22</v>
      </c>
      <c r="AM3" s="53" t="s">
        <v>128</v>
      </c>
      <c r="AN3" s="54" t="s">
        <v>35</v>
      </c>
      <c r="AO3" s="184">
        <f t="shared" ref="AO3:AO53" si="4">F3-Y3</f>
        <v>-1</v>
      </c>
      <c r="AP3" s="209">
        <f t="shared" ref="AP3:AP53" si="5">G3-Z3</f>
        <v>0</v>
      </c>
      <c r="AQ3" s="2">
        <f t="shared" ref="AQ3:AQ53" si="6">H3-AA3</f>
        <v>-1</v>
      </c>
      <c r="AR3" s="210">
        <f t="shared" ref="AR3:AR53" si="7">I3-AB3</f>
        <v>0</v>
      </c>
      <c r="AS3" s="241"/>
      <c r="AT3" s="207">
        <f t="shared" ref="AT3:AT44" si="8">K3-AD3</f>
        <v>0</v>
      </c>
      <c r="AU3" s="208">
        <f t="shared" ref="AU3:AU44" si="9">L3-AE3</f>
        <v>-0.25</v>
      </c>
      <c r="AV3" s="208">
        <f t="shared" ref="AV3:AV44" si="10">M3-AF3</f>
        <v>-0.25</v>
      </c>
      <c r="AW3" s="208">
        <f t="shared" ref="AW3:AW44" si="11">N3-AG3</f>
        <v>0</v>
      </c>
      <c r="AX3" s="185">
        <f t="shared" ref="AX3:AX44" si="12">O3-AH3</f>
        <v>0</v>
      </c>
      <c r="AY3" s="220">
        <f t="shared" ref="AY3:AY44" si="13">P3-AI3</f>
        <v>-0.49999999999999978</v>
      </c>
      <c r="AZ3" s="204"/>
      <c r="BJ3" s="349" t="s">
        <v>35</v>
      </c>
      <c r="BK3" s="367">
        <f t="shared" ref="BK3:BK15" si="14">BL3+BM3</f>
        <v>2</v>
      </c>
      <c r="BL3" s="368">
        <v>1</v>
      </c>
      <c r="BM3" s="369">
        <v>1</v>
      </c>
      <c r="BN3" s="370">
        <v>2</v>
      </c>
      <c r="BO3" s="370">
        <v>3</v>
      </c>
      <c r="BP3" s="371">
        <f t="shared" ref="BP3:BP53" si="15">I3-BN3</f>
        <v>-1</v>
      </c>
      <c r="BQ3" s="39"/>
      <c r="BR3" s="411" t="s">
        <v>244</v>
      </c>
    </row>
    <row r="4" spans="1:70" ht="18.75" customHeight="1" outlineLevel="1" thickTop="1" thickBot="1" x14ac:dyDescent="0.4">
      <c r="A4" s="183"/>
      <c r="B4" s="257"/>
      <c r="C4" s="47" t="s">
        <v>22</v>
      </c>
      <c r="D4" s="53" t="s">
        <v>129</v>
      </c>
      <c r="E4" s="54" t="s">
        <v>36</v>
      </c>
      <c r="F4" s="184">
        <f t="shared" si="0"/>
        <v>1</v>
      </c>
      <c r="G4" s="209">
        <v>1</v>
      </c>
      <c r="H4" s="2">
        <v>0</v>
      </c>
      <c r="I4" s="210">
        <v>0</v>
      </c>
      <c r="J4" s="55"/>
      <c r="K4" s="207"/>
      <c r="L4" s="208"/>
      <c r="M4" s="208"/>
      <c r="N4" s="208">
        <v>0.2</v>
      </c>
      <c r="O4" s="185">
        <v>0.2</v>
      </c>
      <c r="P4" s="220">
        <f t="shared" si="1"/>
        <v>0.4</v>
      </c>
      <c r="Q4" s="56"/>
      <c r="R4" s="26" t="s">
        <v>309</v>
      </c>
      <c r="S4" s="26" t="s">
        <v>309</v>
      </c>
      <c r="T4" s="425" t="s">
        <v>321</v>
      </c>
      <c r="V4" s="47" t="s">
        <v>22</v>
      </c>
      <c r="W4" s="249" t="s">
        <v>183</v>
      </c>
      <c r="X4" s="54" t="s">
        <v>36</v>
      </c>
      <c r="Y4" s="184">
        <f t="shared" si="2"/>
        <v>1</v>
      </c>
      <c r="Z4" s="209">
        <v>1</v>
      </c>
      <c r="AA4" s="2">
        <v>0</v>
      </c>
      <c r="AB4" s="210">
        <v>0</v>
      </c>
      <c r="AC4" s="251"/>
      <c r="AD4" s="207"/>
      <c r="AE4" s="208">
        <v>0.02</v>
      </c>
      <c r="AF4" s="208"/>
      <c r="AG4" s="208">
        <v>0.2</v>
      </c>
      <c r="AH4" s="185">
        <v>0.2</v>
      </c>
      <c r="AI4" s="220">
        <f t="shared" si="3"/>
        <v>0.42000000000000004</v>
      </c>
      <c r="AJ4" s="199"/>
      <c r="AL4" s="47" t="s">
        <v>22</v>
      </c>
      <c r="AM4" s="53" t="s">
        <v>129</v>
      </c>
      <c r="AN4" s="54" t="s">
        <v>36</v>
      </c>
      <c r="AO4" s="184">
        <f t="shared" si="4"/>
        <v>0</v>
      </c>
      <c r="AP4" s="209">
        <f t="shared" si="5"/>
        <v>0</v>
      </c>
      <c r="AQ4" s="2">
        <f t="shared" si="6"/>
        <v>0</v>
      </c>
      <c r="AR4" s="210">
        <f t="shared" si="7"/>
        <v>0</v>
      </c>
      <c r="AS4" s="241"/>
      <c r="AT4" s="207">
        <f t="shared" si="8"/>
        <v>0</v>
      </c>
      <c r="AU4" s="208">
        <f t="shared" si="9"/>
        <v>-0.02</v>
      </c>
      <c r="AV4" s="208">
        <f t="shared" si="10"/>
        <v>0</v>
      </c>
      <c r="AW4" s="208">
        <f t="shared" si="11"/>
        <v>0</v>
      </c>
      <c r="AX4" s="185">
        <f t="shared" si="12"/>
        <v>0</v>
      </c>
      <c r="AY4" s="220">
        <f t="shared" si="13"/>
        <v>-2.0000000000000018E-2</v>
      </c>
      <c r="AZ4" s="204"/>
      <c r="BJ4" s="355" t="s">
        <v>36</v>
      </c>
      <c r="BK4" s="372">
        <f t="shared" si="14"/>
        <v>1</v>
      </c>
      <c r="BL4" s="373">
        <v>1</v>
      </c>
      <c r="BM4" s="374">
        <v>0</v>
      </c>
      <c r="BN4" s="375">
        <v>0</v>
      </c>
      <c r="BO4" s="375">
        <v>0</v>
      </c>
      <c r="BP4" s="376">
        <f t="shared" si="15"/>
        <v>0</v>
      </c>
      <c r="BQ4" s="39"/>
      <c r="BR4" s="409"/>
    </row>
    <row r="5" spans="1:70" ht="18.75" customHeight="1" outlineLevel="1" thickTop="1" thickBot="1" x14ac:dyDescent="0.4">
      <c r="A5" s="183"/>
      <c r="B5" s="257"/>
      <c r="C5" s="47" t="s">
        <v>22</v>
      </c>
      <c r="D5" s="53" t="s">
        <v>130</v>
      </c>
      <c r="E5" s="54" t="s">
        <v>37</v>
      </c>
      <c r="F5" s="184">
        <f t="shared" ref="F5" si="16">G5+H5</f>
        <v>1</v>
      </c>
      <c r="G5" s="209">
        <v>1</v>
      </c>
      <c r="H5" s="2">
        <v>0</v>
      </c>
      <c r="I5" s="210">
        <v>0</v>
      </c>
      <c r="J5" s="55"/>
      <c r="K5" s="207"/>
      <c r="L5" s="208">
        <v>1.4999999999999999E-2</v>
      </c>
      <c r="M5" s="208"/>
      <c r="N5" s="208"/>
      <c r="O5" s="185"/>
      <c r="P5" s="220">
        <f t="shared" ref="P5" si="17">SUM(K5:O5)</f>
        <v>1.4999999999999999E-2</v>
      </c>
      <c r="Q5" s="56"/>
      <c r="R5" s="26" t="s">
        <v>308</v>
      </c>
      <c r="S5" s="26" t="s">
        <v>308</v>
      </c>
      <c r="T5" s="425"/>
      <c r="V5" s="47" t="s">
        <v>22</v>
      </c>
      <c r="W5" s="249" t="s">
        <v>130</v>
      </c>
      <c r="X5" s="54" t="s">
        <v>37</v>
      </c>
      <c r="Y5" s="184">
        <f t="shared" ref="Y5" si="18">Z5+AA5</f>
        <v>1</v>
      </c>
      <c r="Z5" s="209">
        <v>1</v>
      </c>
      <c r="AA5" s="2">
        <v>0</v>
      </c>
      <c r="AB5" s="210">
        <v>0</v>
      </c>
      <c r="AC5" s="251"/>
      <c r="AD5" s="207"/>
      <c r="AE5" s="208">
        <v>1.4999999999999999E-2</v>
      </c>
      <c r="AF5" s="208"/>
      <c r="AG5" s="208"/>
      <c r="AH5" s="185"/>
      <c r="AI5" s="220">
        <f t="shared" ref="AI5" si="19">SUM(AD5:AH5)</f>
        <v>1.4999999999999999E-2</v>
      </c>
      <c r="AJ5" s="199"/>
      <c r="AL5" s="47" t="s">
        <v>22</v>
      </c>
      <c r="AM5" s="53" t="s">
        <v>130</v>
      </c>
      <c r="AN5" s="54" t="s">
        <v>37</v>
      </c>
      <c r="AO5" s="184">
        <f t="shared" ref="AO5" si="20">F5-Y5</f>
        <v>0</v>
      </c>
      <c r="AP5" s="209">
        <f t="shared" ref="AP5" si="21">G5-Z5</f>
        <v>0</v>
      </c>
      <c r="AQ5" s="2">
        <f t="shared" ref="AQ5" si="22">H5-AA5</f>
        <v>0</v>
      </c>
      <c r="AR5" s="210">
        <f t="shared" ref="AR5" si="23">I5-AB5</f>
        <v>0</v>
      </c>
      <c r="AS5" s="241"/>
      <c r="AT5" s="207">
        <f t="shared" ref="AT5" si="24">K5-AD5</f>
        <v>0</v>
      </c>
      <c r="AU5" s="208">
        <f t="shared" ref="AU5" si="25">L5-AE5</f>
        <v>0</v>
      </c>
      <c r="AV5" s="208">
        <f t="shared" ref="AV5" si="26">M5-AF5</f>
        <v>0</v>
      </c>
      <c r="AW5" s="208">
        <f t="shared" ref="AW5" si="27">N5-AG5</f>
        <v>0</v>
      </c>
      <c r="AX5" s="185">
        <f t="shared" ref="AX5" si="28">O5-AH5</f>
        <v>0</v>
      </c>
      <c r="AY5" s="220">
        <f t="shared" ref="AY5" si="29">P5-AI5</f>
        <v>0</v>
      </c>
      <c r="AZ5" s="204"/>
      <c r="BJ5" s="355" t="s">
        <v>37</v>
      </c>
      <c r="BK5" s="372">
        <f t="shared" ref="BK5" si="30">BL5+BM5</f>
        <v>1</v>
      </c>
      <c r="BL5" s="373">
        <v>1</v>
      </c>
      <c r="BM5" s="374">
        <v>0</v>
      </c>
      <c r="BN5" s="375">
        <v>0</v>
      </c>
      <c r="BO5" s="375">
        <v>0</v>
      </c>
      <c r="BP5" s="376">
        <f t="shared" ref="BP5" si="31">I5-BN5</f>
        <v>0</v>
      </c>
      <c r="BQ5" s="39"/>
      <c r="BR5" s="409"/>
    </row>
    <row r="6" spans="1:70" ht="18.75" customHeight="1" outlineLevel="1" thickTop="1" thickBot="1" x14ac:dyDescent="0.4">
      <c r="A6" s="183"/>
      <c r="B6" s="257"/>
      <c r="C6" s="47" t="s">
        <v>22</v>
      </c>
      <c r="D6" s="440" t="s">
        <v>307</v>
      </c>
      <c r="E6" s="441" t="s">
        <v>301</v>
      </c>
      <c r="F6" s="184">
        <f t="shared" si="0"/>
        <v>2</v>
      </c>
      <c r="G6" s="209">
        <v>1</v>
      </c>
      <c r="H6" s="2">
        <v>1</v>
      </c>
      <c r="I6" s="210">
        <v>2</v>
      </c>
      <c r="J6" s="55"/>
      <c r="K6" s="207">
        <v>0.05</v>
      </c>
      <c r="L6" s="208">
        <v>0.06</v>
      </c>
      <c r="M6" s="208">
        <v>0.55000000000000004</v>
      </c>
      <c r="N6" s="208">
        <v>0.5</v>
      </c>
      <c r="O6" s="185">
        <v>0.3</v>
      </c>
      <c r="P6" s="220">
        <f t="shared" si="1"/>
        <v>1.4600000000000002</v>
      </c>
      <c r="Q6" s="56"/>
      <c r="R6" s="26" t="s">
        <v>309</v>
      </c>
      <c r="S6" s="26" t="s">
        <v>309</v>
      </c>
      <c r="T6" s="427"/>
      <c r="V6" s="47" t="s">
        <v>22</v>
      </c>
      <c r="W6" s="189" t="s">
        <v>302</v>
      </c>
      <c r="X6" s="26" t="s">
        <v>301</v>
      </c>
      <c r="Y6" s="184">
        <f t="shared" si="2"/>
        <v>1</v>
      </c>
      <c r="Z6" s="209">
        <v>1</v>
      </c>
      <c r="AA6" s="2">
        <v>0</v>
      </c>
      <c r="AB6" s="210">
        <v>0</v>
      </c>
      <c r="AC6" s="251"/>
      <c r="AD6" s="207">
        <v>0.05</v>
      </c>
      <c r="AE6" s="208"/>
      <c r="AF6" s="208"/>
      <c r="AG6" s="208">
        <v>0.3</v>
      </c>
      <c r="AH6" s="185"/>
      <c r="AI6" s="220">
        <f t="shared" si="3"/>
        <v>0.35</v>
      </c>
      <c r="AJ6" s="199"/>
      <c r="AL6" s="47" t="s">
        <v>22</v>
      </c>
      <c r="AM6" s="189" t="s">
        <v>302</v>
      </c>
      <c r="AN6" s="26" t="s">
        <v>301</v>
      </c>
      <c r="AO6" s="184">
        <f t="shared" si="4"/>
        <v>1</v>
      </c>
      <c r="AP6" s="209">
        <f t="shared" si="5"/>
        <v>0</v>
      </c>
      <c r="AQ6" s="2">
        <f t="shared" si="6"/>
        <v>1</v>
      </c>
      <c r="AR6" s="210">
        <f t="shared" si="7"/>
        <v>2</v>
      </c>
      <c r="AS6" s="241"/>
      <c r="AT6" s="207">
        <f t="shared" si="8"/>
        <v>0</v>
      </c>
      <c r="AU6" s="208">
        <f t="shared" si="9"/>
        <v>0.06</v>
      </c>
      <c r="AV6" s="208">
        <f t="shared" si="10"/>
        <v>0.55000000000000004</v>
      </c>
      <c r="AW6" s="208">
        <f t="shared" si="11"/>
        <v>0.2</v>
      </c>
      <c r="AX6" s="185">
        <f t="shared" si="12"/>
        <v>0.3</v>
      </c>
      <c r="AY6" s="220">
        <f t="shared" si="13"/>
        <v>1.1100000000000003</v>
      </c>
      <c r="AZ6" s="204"/>
      <c r="BJ6" s="355" t="s">
        <v>37</v>
      </c>
      <c r="BK6" s="372">
        <f t="shared" si="14"/>
        <v>1</v>
      </c>
      <c r="BL6" s="373">
        <v>1</v>
      </c>
      <c r="BM6" s="374">
        <v>0</v>
      </c>
      <c r="BN6" s="375">
        <v>0</v>
      </c>
      <c r="BO6" s="375">
        <v>0</v>
      </c>
      <c r="BP6" s="376">
        <f t="shared" si="15"/>
        <v>2</v>
      </c>
      <c r="BQ6" s="39"/>
      <c r="BR6" s="409"/>
    </row>
    <row r="7" spans="1:70" ht="18.75" customHeight="1" outlineLevel="1" thickTop="1" thickBot="1" x14ac:dyDescent="0.4">
      <c r="A7" s="183"/>
      <c r="C7" s="47" t="s">
        <v>22</v>
      </c>
      <c r="D7" s="53" t="s">
        <v>131</v>
      </c>
      <c r="E7" s="54" t="s">
        <v>38</v>
      </c>
      <c r="F7" s="184">
        <f t="shared" si="0"/>
        <v>1</v>
      </c>
      <c r="G7" s="209">
        <v>1</v>
      </c>
      <c r="H7" s="2">
        <v>0</v>
      </c>
      <c r="I7" s="210">
        <v>1</v>
      </c>
      <c r="J7" s="55"/>
      <c r="K7" s="207"/>
      <c r="L7" s="208">
        <v>0.23</v>
      </c>
      <c r="M7" s="208"/>
      <c r="N7" s="208">
        <v>0.25</v>
      </c>
      <c r="O7" s="185"/>
      <c r="P7" s="220">
        <f t="shared" si="1"/>
        <v>0.48</v>
      </c>
      <c r="Q7" s="56"/>
      <c r="R7" s="26"/>
      <c r="S7" s="26"/>
      <c r="T7" s="425"/>
      <c r="V7" s="47" t="s">
        <v>22</v>
      </c>
      <c r="W7" s="249" t="s">
        <v>184</v>
      </c>
      <c r="X7" s="54" t="s">
        <v>38</v>
      </c>
      <c r="Y7" s="184">
        <f t="shared" si="2"/>
        <v>1</v>
      </c>
      <c r="Z7" s="209">
        <v>1</v>
      </c>
      <c r="AA7" s="2">
        <v>0</v>
      </c>
      <c r="AB7" s="210">
        <v>1</v>
      </c>
      <c r="AC7" s="251"/>
      <c r="AD7" s="207"/>
      <c r="AE7" s="208">
        <v>0.23</v>
      </c>
      <c r="AF7" s="208"/>
      <c r="AG7" s="208">
        <v>0.25</v>
      </c>
      <c r="AH7" s="185"/>
      <c r="AI7" s="220">
        <f t="shared" si="3"/>
        <v>0.48</v>
      </c>
      <c r="AJ7" s="199"/>
      <c r="AL7" s="47" t="s">
        <v>22</v>
      </c>
      <c r="AM7" s="53" t="s">
        <v>131</v>
      </c>
      <c r="AN7" s="54" t="s">
        <v>38</v>
      </c>
      <c r="AO7" s="184">
        <f t="shared" si="4"/>
        <v>0</v>
      </c>
      <c r="AP7" s="209">
        <f t="shared" si="5"/>
        <v>0</v>
      </c>
      <c r="AQ7" s="2">
        <f t="shared" si="6"/>
        <v>0</v>
      </c>
      <c r="AR7" s="210">
        <f t="shared" si="7"/>
        <v>0</v>
      </c>
      <c r="AS7" s="241"/>
      <c r="AT7" s="207">
        <f t="shared" si="8"/>
        <v>0</v>
      </c>
      <c r="AU7" s="208">
        <f t="shared" si="9"/>
        <v>0</v>
      </c>
      <c r="AV7" s="208">
        <f t="shared" si="10"/>
        <v>0</v>
      </c>
      <c r="AW7" s="208">
        <f t="shared" si="11"/>
        <v>0</v>
      </c>
      <c r="AX7" s="185">
        <f t="shared" si="12"/>
        <v>0</v>
      </c>
      <c r="AY7" s="220">
        <f t="shared" si="13"/>
        <v>0</v>
      </c>
      <c r="AZ7" s="204"/>
      <c r="BJ7" s="355" t="s">
        <v>38</v>
      </c>
      <c r="BK7" s="372">
        <f t="shared" si="14"/>
        <v>2</v>
      </c>
      <c r="BL7" s="373">
        <v>1</v>
      </c>
      <c r="BM7" s="374">
        <v>1</v>
      </c>
      <c r="BN7" s="375">
        <v>1</v>
      </c>
      <c r="BO7" s="375">
        <v>1</v>
      </c>
      <c r="BP7" s="376">
        <f t="shared" si="15"/>
        <v>0</v>
      </c>
      <c r="BQ7" s="39"/>
      <c r="BR7" s="409"/>
    </row>
    <row r="8" spans="1:70" ht="18.75" customHeight="1" outlineLevel="1" thickTop="1" thickBot="1" x14ac:dyDescent="0.4">
      <c r="A8" s="183"/>
      <c r="B8" s="257"/>
      <c r="C8" s="47" t="s">
        <v>22</v>
      </c>
      <c r="D8" s="53" t="s">
        <v>132</v>
      </c>
      <c r="E8" s="54" t="s">
        <v>39</v>
      </c>
      <c r="F8" s="184">
        <f t="shared" ref="F8:F10" si="32">G8+H8</f>
        <v>5</v>
      </c>
      <c r="G8" s="209">
        <v>3</v>
      </c>
      <c r="H8" s="2">
        <v>2</v>
      </c>
      <c r="I8" s="210">
        <v>3</v>
      </c>
      <c r="J8" s="55"/>
      <c r="K8" s="207">
        <v>0.13</v>
      </c>
      <c r="L8" s="208">
        <v>0.24</v>
      </c>
      <c r="M8" s="208">
        <v>0.53</v>
      </c>
      <c r="N8" s="443"/>
      <c r="O8" s="185">
        <v>0.15</v>
      </c>
      <c r="P8" s="220">
        <f t="shared" ref="P8:P10" si="33">SUM(K8:O8)</f>
        <v>1.05</v>
      </c>
      <c r="Q8" s="56"/>
      <c r="R8" s="26" t="s">
        <v>308</v>
      </c>
      <c r="S8" s="26" t="s">
        <v>308</v>
      </c>
      <c r="T8" s="425"/>
      <c r="V8" s="47" t="s">
        <v>22</v>
      </c>
      <c r="W8" s="249" t="s">
        <v>132</v>
      </c>
      <c r="X8" s="54" t="s">
        <v>39</v>
      </c>
      <c r="Y8" s="184">
        <f t="shared" ref="Y8:Y10" si="34">Z8+AA8</f>
        <v>5</v>
      </c>
      <c r="Z8" s="209">
        <v>3</v>
      </c>
      <c r="AA8" s="2">
        <v>2</v>
      </c>
      <c r="AB8" s="210">
        <v>3</v>
      </c>
      <c r="AC8" s="251"/>
      <c r="AD8" s="207">
        <v>0.13</v>
      </c>
      <c r="AE8" s="208">
        <v>0.24</v>
      </c>
      <c r="AF8" s="208">
        <v>0.53</v>
      </c>
      <c r="AG8" s="443"/>
      <c r="AH8" s="185">
        <v>0.15</v>
      </c>
      <c r="AI8" s="220">
        <f t="shared" ref="AI8:AI10" si="35">SUM(AD8:AH8)</f>
        <v>1.05</v>
      </c>
      <c r="AJ8" s="199"/>
      <c r="AL8" s="47" t="s">
        <v>22</v>
      </c>
      <c r="AM8" s="53" t="s">
        <v>132</v>
      </c>
      <c r="AN8" s="54" t="s">
        <v>39</v>
      </c>
      <c r="AO8" s="184">
        <f t="shared" ref="AO8:AO10" si="36">F8-Y8</f>
        <v>0</v>
      </c>
      <c r="AP8" s="209">
        <f t="shared" ref="AP8:AP10" si="37">G8-Z8</f>
        <v>0</v>
      </c>
      <c r="AQ8" s="2">
        <f t="shared" ref="AQ8:AQ10" si="38">H8-AA8</f>
        <v>0</v>
      </c>
      <c r="AR8" s="210">
        <f t="shared" ref="AR8:AR10" si="39">I8-AB8</f>
        <v>0</v>
      </c>
      <c r="AS8" s="241"/>
      <c r="AT8" s="207">
        <f t="shared" ref="AT8:AT10" si="40">K8-AD8</f>
        <v>0</v>
      </c>
      <c r="AU8" s="208">
        <f t="shared" ref="AU8:AU10" si="41">L8-AE8</f>
        <v>0</v>
      </c>
      <c r="AV8" s="208">
        <f t="shared" ref="AV8:AV10" si="42">M8-AF8</f>
        <v>0</v>
      </c>
      <c r="AW8" s="208">
        <f t="shared" ref="AW8:AW10" si="43">N8-AG8</f>
        <v>0</v>
      </c>
      <c r="AX8" s="185">
        <f t="shared" ref="AX8:AX10" si="44">O8-AH8</f>
        <v>0</v>
      </c>
      <c r="AY8" s="220">
        <f t="shared" ref="AY8:AY10" si="45">P8-AI8</f>
        <v>0</v>
      </c>
      <c r="AZ8" s="204"/>
      <c r="BJ8" s="355" t="s">
        <v>39</v>
      </c>
      <c r="BK8" s="372">
        <f t="shared" ref="BK8:BK10" si="46">BL8+BM8</f>
        <v>7</v>
      </c>
      <c r="BL8" s="373">
        <v>3</v>
      </c>
      <c r="BM8" s="374">
        <v>4</v>
      </c>
      <c r="BN8" s="375">
        <v>1</v>
      </c>
      <c r="BO8" s="375">
        <v>2</v>
      </c>
      <c r="BP8" s="376">
        <f t="shared" ref="BP8:BP10" si="47">I8-BN8</f>
        <v>2</v>
      </c>
      <c r="BQ8" s="39"/>
      <c r="BR8" s="409" t="s">
        <v>258</v>
      </c>
    </row>
    <row r="9" spans="1:70" ht="18.75" customHeight="1" outlineLevel="1" thickTop="1" thickBot="1" x14ac:dyDescent="0.4">
      <c r="A9" s="183"/>
      <c r="B9" s="257"/>
      <c r="C9" s="47" t="s">
        <v>22</v>
      </c>
      <c r="D9" s="467" t="s">
        <v>326</v>
      </c>
      <c r="E9" s="441" t="s">
        <v>325</v>
      </c>
      <c r="F9" s="184">
        <f t="shared" ref="F9" si="48">G9+H9</f>
        <v>2</v>
      </c>
      <c r="G9" s="209">
        <v>1</v>
      </c>
      <c r="H9" s="2">
        <v>1</v>
      </c>
      <c r="I9" s="210">
        <v>0</v>
      </c>
      <c r="J9" s="55"/>
      <c r="K9" s="207">
        <v>0.3</v>
      </c>
      <c r="L9" s="208">
        <v>0.3</v>
      </c>
      <c r="M9" s="208">
        <v>0.3</v>
      </c>
      <c r="N9" s="443"/>
      <c r="O9" s="185">
        <v>0.1</v>
      </c>
      <c r="P9" s="220">
        <f t="shared" ref="P9" si="49">SUM(K9:O9)</f>
        <v>0.99999999999999989</v>
      </c>
      <c r="Q9" s="56"/>
      <c r="R9" s="441" t="s">
        <v>309</v>
      </c>
      <c r="S9" s="26" t="s">
        <v>309</v>
      </c>
      <c r="T9" s="425"/>
      <c r="V9" s="47" t="s">
        <v>22</v>
      </c>
      <c r="W9" s="440" t="s">
        <v>324</v>
      </c>
      <c r="X9" s="441" t="s">
        <v>325</v>
      </c>
      <c r="Y9" s="184">
        <f t="shared" ref="Y9" si="50">Z9+AA9</f>
        <v>0</v>
      </c>
      <c r="Z9" s="209"/>
      <c r="AA9" s="2"/>
      <c r="AB9" s="210"/>
      <c r="AC9" s="251"/>
      <c r="AD9" s="207"/>
      <c r="AE9" s="208"/>
      <c r="AF9" s="208"/>
      <c r="AG9" s="443"/>
      <c r="AH9" s="185"/>
      <c r="AI9" s="220">
        <f t="shared" ref="AI9" si="51">SUM(AD9:AH9)</f>
        <v>0</v>
      </c>
      <c r="AJ9" s="199"/>
      <c r="AL9" s="47" t="s">
        <v>22</v>
      </c>
      <c r="AM9" s="440" t="s">
        <v>324</v>
      </c>
      <c r="AN9" s="441" t="s">
        <v>325</v>
      </c>
      <c r="AO9" s="184">
        <f t="shared" ref="AO9" si="52">F9-Y9</f>
        <v>2</v>
      </c>
      <c r="AP9" s="209">
        <f t="shared" ref="AP9" si="53">G9-Z9</f>
        <v>1</v>
      </c>
      <c r="AQ9" s="2">
        <f t="shared" ref="AQ9" si="54">H9-AA9</f>
        <v>1</v>
      </c>
      <c r="AR9" s="210">
        <f t="shared" ref="AR9" si="55">I9-AB9</f>
        <v>0</v>
      </c>
      <c r="AS9" s="241"/>
      <c r="AT9" s="207">
        <f t="shared" ref="AT9" si="56">K9-AD9</f>
        <v>0.3</v>
      </c>
      <c r="AU9" s="208">
        <f t="shared" ref="AU9" si="57">L9-AE9</f>
        <v>0.3</v>
      </c>
      <c r="AV9" s="208">
        <f t="shared" ref="AV9" si="58">M9-AF9</f>
        <v>0.3</v>
      </c>
      <c r="AW9" s="208">
        <f t="shared" ref="AW9" si="59">N9-AG9</f>
        <v>0</v>
      </c>
      <c r="AX9" s="185">
        <f t="shared" ref="AX9" si="60">O9-AH9</f>
        <v>0.1</v>
      </c>
      <c r="AY9" s="220">
        <f t="shared" ref="AY9" si="61">P9-AI9</f>
        <v>0.99999999999999989</v>
      </c>
      <c r="AZ9" s="204"/>
      <c r="BJ9" s="355" t="s">
        <v>39</v>
      </c>
      <c r="BK9" s="372">
        <f t="shared" ref="BK9" si="62">BL9+BM9</f>
        <v>7</v>
      </c>
      <c r="BL9" s="373">
        <v>3</v>
      </c>
      <c r="BM9" s="374">
        <v>4</v>
      </c>
      <c r="BN9" s="375">
        <v>1</v>
      </c>
      <c r="BO9" s="375">
        <v>2</v>
      </c>
      <c r="BP9" s="376">
        <f t="shared" ref="BP9" si="63">I9-BN9</f>
        <v>-1</v>
      </c>
      <c r="BQ9" s="39"/>
      <c r="BR9" s="409" t="s">
        <v>258</v>
      </c>
    </row>
    <row r="10" spans="1:70" ht="18.75" customHeight="1" outlineLevel="1" thickTop="1" thickBot="1" x14ac:dyDescent="0.4">
      <c r="A10" s="183"/>
      <c r="B10" s="257"/>
      <c r="C10" s="47" t="s">
        <v>22</v>
      </c>
      <c r="D10" s="440" t="s">
        <v>319</v>
      </c>
      <c r="E10" s="441" t="s">
        <v>311</v>
      </c>
      <c r="F10" s="184">
        <f t="shared" si="32"/>
        <v>3</v>
      </c>
      <c r="G10" s="209">
        <v>1</v>
      </c>
      <c r="H10" s="2">
        <v>2</v>
      </c>
      <c r="I10" s="210">
        <v>2</v>
      </c>
      <c r="J10" s="55"/>
      <c r="K10" s="207">
        <v>0.1</v>
      </c>
      <c r="L10" s="208">
        <v>0.1</v>
      </c>
      <c r="M10" s="208"/>
      <c r="N10" s="443"/>
      <c r="O10" s="185">
        <v>1.45</v>
      </c>
      <c r="P10" s="220">
        <f t="shared" si="33"/>
        <v>1.65</v>
      </c>
      <c r="Q10" s="56"/>
      <c r="R10" s="441" t="s">
        <v>309</v>
      </c>
      <c r="S10" s="26" t="s">
        <v>309</v>
      </c>
      <c r="T10" s="425"/>
      <c r="V10" s="47" t="s">
        <v>22</v>
      </c>
      <c r="W10" s="440" t="s">
        <v>310</v>
      </c>
      <c r="X10" s="441" t="s">
        <v>311</v>
      </c>
      <c r="Y10" s="184">
        <f t="shared" si="34"/>
        <v>2</v>
      </c>
      <c r="Z10" s="209">
        <v>1</v>
      </c>
      <c r="AA10" s="2">
        <v>1</v>
      </c>
      <c r="AB10" s="210">
        <v>2</v>
      </c>
      <c r="AC10" s="251"/>
      <c r="AD10" s="207">
        <v>0.1</v>
      </c>
      <c r="AE10" s="208">
        <v>0.3</v>
      </c>
      <c r="AF10" s="208"/>
      <c r="AG10" s="443"/>
      <c r="AH10" s="185">
        <v>0.9</v>
      </c>
      <c r="AI10" s="220">
        <f t="shared" si="35"/>
        <v>1.3</v>
      </c>
      <c r="AJ10" s="199"/>
      <c r="AL10" s="47" t="s">
        <v>22</v>
      </c>
      <c r="AM10" s="440" t="s">
        <v>310</v>
      </c>
      <c r="AN10" s="441" t="s">
        <v>311</v>
      </c>
      <c r="AO10" s="184">
        <f t="shared" si="36"/>
        <v>1</v>
      </c>
      <c r="AP10" s="209">
        <f t="shared" si="37"/>
        <v>0</v>
      </c>
      <c r="AQ10" s="2">
        <f t="shared" si="38"/>
        <v>1</v>
      </c>
      <c r="AR10" s="210">
        <f t="shared" si="39"/>
        <v>0</v>
      </c>
      <c r="AS10" s="241"/>
      <c r="AT10" s="207">
        <f t="shared" si="40"/>
        <v>0</v>
      </c>
      <c r="AU10" s="208">
        <f t="shared" si="41"/>
        <v>-0.19999999999999998</v>
      </c>
      <c r="AV10" s="208">
        <f t="shared" si="42"/>
        <v>0</v>
      </c>
      <c r="AW10" s="208">
        <f t="shared" si="43"/>
        <v>0</v>
      </c>
      <c r="AX10" s="185">
        <f t="shared" si="44"/>
        <v>0.54999999999999993</v>
      </c>
      <c r="AY10" s="220">
        <f t="shared" si="45"/>
        <v>0.34999999999999987</v>
      </c>
      <c r="AZ10" s="204"/>
      <c r="BJ10" s="355" t="s">
        <v>39</v>
      </c>
      <c r="BK10" s="372">
        <f t="shared" si="46"/>
        <v>7</v>
      </c>
      <c r="BL10" s="373">
        <v>3</v>
      </c>
      <c r="BM10" s="374">
        <v>4</v>
      </c>
      <c r="BN10" s="375">
        <v>1</v>
      </c>
      <c r="BO10" s="375">
        <v>2</v>
      </c>
      <c r="BP10" s="376">
        <f t="shared" si="47"/>
        <v>1</v>
      </c>
      <c r="BQ10" s="39"/>
      <c r="BR10" s="409" t="s">
        <v>258</v>
      </c>
    </row>
    <row r="11" spans="1:70" ht="18.75" customHeight="1" outlineLevel="1" thickTop="1" thickBot="1" x14ac:dyDescent="0.4">
      <c r="A11" s="183"/>
      <c r="B11" s="257"/>
      <c r="C11" s="47" t="s">
        <v>22</v>
      </c>
      <c r="D11" s="440" t="s">
        <v>320</v>
      </c>
      <c r="E11" s="441" t="s">
        <v>304</v>
      </c>
      <c r="F11" s="184">
        <f t="shared" si="0"/>
        <v>5</v>
      </c>
      <c r="G11" s="209">
        <v>2</v>
      </c>
      <c r="H11" s="2">
        <v>3</v>
      </c>
      <c r="I11" s="210">
        <v>2</v>
      </c>
      <c r="J11" s="55"/>
      <c r="K11" s="207">
        <v>0.35</v>
      </c>
      <c r="L11" s="208">
        <v>0.48</v>
      </c>
      <c r="M11" s="208">
        <v>0.41</v>
      </c>
      <c r="N11" s="443"/>
      <c r="O11" s="185">
        <v>1.1599999999999999</v>
      </c>
      <c r="P11" s="220">
        <f t="shared" si="1"/>
        <v>2.4</v>
      </c>
      <c r="Q11" s="56"/>
      <c r="R11" s="441" t="s">
        <v>309</v>
      </c>
      <c r="S11" s="26" t="s">
        <v>309</v>
      </c>
      <c r="T11" s="425" t="s">
        <v>309</v>
      </c>
      <c r="V11" s="47" t="s">
        <v>22</v>
      </c>
      <c r="W11" s="440" t="s">
        <v>303</v>
      </c>
      <c r="X11" s="441" t="s">
        <v>304</v>
      </c>
      <c r="Y11" s="184">
        <f t="shared" si="2"/>
        <v>5</v>
      </c>
      <c r="Z11" s="209">
        <v>2</v>
      </c>
      <c r="AA11" s="2">
        <v>3</v>
      </c>
      <c r="AB11" s="210">
        <v>2</v>
      </c>
      <c r="AC11" s="251"/>
      <c r="AD11" s="207">
        <v>0.3</v>
      </c>
      <c r="AE11" s="208">
        <v>0.06</v>
      </c>
      <c r="AF11" s="208">
        <v>0.41</v>
      </c>
      <c r="AG11" s="443"/>
      <c r="AH11" s="185">
        <v>0.95</v>
      </c>
      <c r="AI11" s="220">
        <f t="shared" si="3"/>
        <v>1.72</v>
      </c>
      <c r="AJ11" s="199"/>
      <c r="AL11" s="47" t="s">
        <v>22</v>
      </c>
      <c r="AM11" s="440" t="s">
        <v>303</v>
      </c>
      <c r="AN11" s="441" t="s">
        <v>304</v>
      </c>
      <c r="AO11" s="184">
        <f t="shared" si="4"/>
        <v>0</v>
      </c>
      <c r="AP11" s="209">
        <f t="shared" si="5"/>
        <v>0</v>
      </c>
      <c r="AQ11" s="2">
        <f t="shared" si="6"/>
        <v>0</v>
      </c>
      <c r="AR11" s="210">
        <f t="shared" si="7"/>
        <v>0</v>
      </c>
      <c r="AS11" s="241"/>
      <c r="AT11" s="207">
        <f t="shared" si="8"/>
        <v>4.9999999999999989E-2</v>
      </c>
      <c r="AU11" s="208">
        <f t="shared" si="9"/>
        <v>0.42</v>
      </c>
      <c r="AV11" s="208">
        <f t="shared" si="10"/>
        <v>0</v>
      </c>
      <c r="AW11" s="208">
        <f t="shared" si="11"/>
        <v>0</v>
      </c>
      <c r="AX11" s="185">
        <f t="shared" si="12"/>
        <v>0.20999999999999996</v>
      </c>
      <c r="AY11" s="220">
        <f t="shared" si="13"/>
        <v>0.67999999999999994</v>
      </c>
      <c r="AZ11" s="204"/>
      <c r="BJ11" s="355" t="s">
        <v>39</v>
      </c>
      <c r="BK11" s="372">
        <f t="shared" si="14"/>
        <v>7</v>
      </c>
      <c r="BL11" s="373">
        <v>3</v>
      </c>
      <c r="BM11" s="374">
        <v>4</v>
      </c>
      <c r="BN11" s="375">
        <v>1</v>
      </c>
      <c r="BO11" s="375">
        <v>2</v>
      </c>
      <c r="BP11" s="376">
        <f t="shared" si="15"/>
        <v>1</v>
      </c>
      <c r="BQ11" s="39"/>
      <c r="BR11" s="409" t="s">
        <v>258</v>
      </c>
    </row>
    <row r="12" spans="1:70" ht="20.25" customHeight="1" outlineLevel="1" thickTop="1" thickBot="1" x14ac:dyDescent="0.4">
      <c r="A12" s="183"/>
      <c r="B12" s="257"/>
      <c r="C12" s="47" t="s">
        <v>22</v>
      </c>
      <c r="D12" s="258" t="s">
        <v>216</v>
      </c>
      <c r="E12" s="54" t="s">
        <v>40</v>
      </c>
      <c r="F12" s="184">
        <f t="shared" si="0"/>
        <v>4</v>
      </c>
      <c r="G12" s="209">
        <v>1</v>
      </c>
      <c r="H12" s="2">
        <v>3</v>
      </c>
      <c r="I12" s="210">
        <v>0</v>
      </c>
      <c r="J12" s="55"/>
      <c r="K12" s="207"/>
      <c r="L12" s="208">
        <v>0.35</v>
      </c>
      <c r="M12" s="208">
        <v>0.1</v>
      </c>
      <c r="N12" s="208"/>
      <c r="O12" s="185">
        <v>0.05</v>
      </c>
      <c r="P12" s="220">
        <f t="shared" si="1"/>
        <v>0.49999999999999994</v>
      </c>
      <c r="Q12" s="56"/>
      <c r="R12" s="26"/>
      <c r="S12" s="26"/>
      <c r="T12" s="427"/>
      <c r="V12" s="47" t="s">
        <v>22</v>
      </c>
      <c r="W12" s="249" t="s">
        <v>185</v>
      </c>
      <c r="X12" s="54" t="s">
        <v>40</v>
      </c>
      <c r="Y12" s="184">
        <f t="shared" si="2"/>
        <v>4</v>
      </c>
      <c r="Z12" s="209">
        <v>1</v>
      </c>
      <c r="AA12" s="2">
        <v>3</v>
      </c>
      <c r="AB12" s="210">
        <v>0</v>
      </c>
      <c r="AC12" s="251"/>
      <c r="AD12" s="207"/>
      <c r="AE12" s="208">
        <v>0.35</v>
      </c>
      <c r="AF12" s="208">
        <v>0.1</v>
      </c>
      <c r="AG12" s="208"/>
      <c r="AH12" s="185">
        <v>0.05</v>
      </c>
      <c r="AI12" s="220">
        <f t="shared" si="3"/>
        <v>0.49999999999999994</v>
      </c>
      <c r="AJ12" s="199"/>
      <c r="AL12" s="47" t="s">
        <v>22</v>
      </c>
      <c r="AM12" s="53" t="s">
        <v>133</v>
      </c>
      <c r="AN12" s="54" t="s">
        <v>40</v>
      </c>
      <c r="AO12" s="184">
        <f t="shared" si="4"/>
        <v>0</v>
      </c>
      <c r="AP12" s="209">
        <f t="shared" si="5"/>
        <v>0</v>
      </c>
      <c r="AQ12" s="2">
        <f t="shared" si="6"/>
        <v>0</v>
      </c>
      <c r="AR12" s="210">
        <f t="shared" si="7"/>
        <v>0</v>
      </c>
      <c r="AS12" s="241"/>
      <c r="AT12" s="207">
        <f t="shared" si="8"/>
        <v>0</v>
      </c>
      <c r="AU12" s="208">
        <f t="shared" si="9"/>
        <v>0</v>
      </c>
      <c r="AV12" s="208">
        <f t="shared" si="10"/>
        <v>0</v>
      </c>
      <c r="AW12" s="208">
        <f t="shared" si="11"/>
        <v>0</v>
      </c>
      <c r="AX12" s="185">
        <f t="shared" si="12"/>
        <v>0</v>
      </c>
      <c r="AY12" s="220">
        <f t="shared" si="13"/>
        <v>0</v>
      </c>
      <c r="AZ12" s="204"/>
      <c r="BJ12" s="355" t="s">
        <v>40</v>
      </c>
      <c r="BK12" s="372">
        <f t="shared" si="14"/>
        <v>3</v>
      </c>
      <c r="BL12" s="373">
        <v>1</v>
      </c>
      <c r="BM12" s="374">
        <v>2</v>
      </c>
      <c r="BN12" s="375">
        <v>1</v>
      </c>
      <c r="BO12" s="375">
        <v>0</v>
      </c>
      <c r="BP12" s="376">
        <f t="shared" si="15"/>
        <v>-1</v>
      </c>
      <c r="BQ12" s="39"/>
      <c r="BR12" s="409" t="s">
        <v>256</v>
      </c>
    </row>
    <row r="13" spans="1:70" ht="18.75" customHeight="1" outlineLevel="1" thickTop="1" thickBot="1" x14ac:dyDescent="0.4">
      <c r="A13" s="183"/>
      <c r="B13" s="257"/>
      <c r="C13" s="47" t="s">
        <v>22</v>
      </c>
      <c r="D13" s="53" t="s">
        <v>134</v>
      </c>
      <c r="E13" s="54" t="s">
        <v>41</v>
      </c>
      <c r="F13" s="459">
        <v>4</v>
      </c>
      <c r="G13" s="209">
        <v>1</v>
      </c>
      <c r="H13" s="2">
        <v>3</v>
      </c>
      <c r="I13" s="210">
        <v>3</v>
      </c>
      <c r="J13" s="55"/>
      <c r="K13" s="207">
        <v>0.4</v>
      </c>
      <c r="L13" s="208">
        <v>0.82</v>
      </c>
      <c r="M13" s="208">
        <v>0.33</v>
      </c>
      <c r="N13" s="208">
        <v>0</v>
      </c>
      <c r="O13" s="185">
        <v>1.1200000000000001</v>
      </c>
      <c r="P13" s="220">
        <f t="shared" si="1"/>
        <v>2.67</v>
      </c>
      <c r="Q13" s="56"/>
      <c r="R13" s="26" t="s">
        <v>309</v>
      </c>
      <c r="S13" s="26" t="s">
        <v>309</v>
      </c>
      <c r="T13" s="425" t="s">
        <v>309</v>
      </c>
      <c r="V13" s="47" t="s">
        <v>22</v>
      </c>
      <c r="W13" s="249" t="s">
        <v>186</v>
      </c>
      <c r="X13" s="54" t="s">
        <v>41</v>
      </c>
      <c r="Y13" s="459">
        <v>4</v>
      </c>
      <c r="Z13" s="209">
        <v>1</v>
      </c>
      <c r="AA13" s="2">
        <v>3</v>
      </c>
      <c r="AB13" s="210">
        <v>3</v>
      </c>
      <c r="AC13" s="251"/>
      <c r="AD13" s="207">
        <v>0.4</v>
      </c>
      <c r="AE13" s="208">
        <v>0.82</v>
      </c>
      <c r="AF13" s="208">
        <v>0.33</v>
      </c>
      <c r="AG13" s="208">
        <v>0.47</v>
      </c>
      <c r="AH13" s="185">
        <v>0.92</v>
      </c>
      <c r="AI13" s="220">
        <f t="shared" si="3"/>
        <v>2.94</v>
      </c>
      <c r="AJ13" s="199"/>
      <c r="AL13" s="47" t="s">
        <v>22</v>
      </c>
      <c r="AM13" s="53" t="s">
        <v>134</v>
      </c>
      <c r="AN13" s="54" t="s">
        <v>41</v>
      </c>
      <c r="AO13" s="184">
        <f t="shared" si="4"/>
        <v>0</v>
      </c>
      <c r="AP13" s="209">
        <f t="shared" si="5"/>
        <v>0</v>
      </c>
      <c r="AQ13" s="2">
        <f t="shared" si="6"/>
        <v>0</v>
      </c>
      <c r="AR13" s="210">
        <f t="shared" si="7"/>
        <v>0</v>
      </c>
      <c r="AS13" s="241"/>
      <c r="AT13" s="207">
        <f t="shared" si="8"/>
        <v>0</v>
      </c>
      <c r="AU13" s="208">
        <f t="shared" si="9"/>
        <v>0</v>
      </c>
      <c r="AV13" s="208">
        <f t="shared" si="10"/>
        <v>0</v>
      </c>
      <c r="AW13" s="208">
        <f t="shared" si="11"/>
        <v>-0.47</v>
      </c>
      <c r="AX13" s="185">
        <f t="shared" si="12"/>
        <v>0.20000000000000007</v>
      </c>
      <c r="AY13" s="220">
        <f t="shared" si="13"/>
        <v>-0.27</v>
      </c>
      <c r="AZ13" s="204"/>
      <c r="BJ13" s="355" t="s">
        <v>41</v>
      </c>
      <c r="BK13" s="372">
        <f t="shared" si="14"/>
        <v>6</v>
      </c>
      <c r="BL13" s="373">
        <v>3</v>
      </c>
      <c r="BM13" s="374">
        <v>3</v>
      </c>
      <c r="BN13" s="375">
        <v>2</v>
      </c>
      <c r="BO13" s="375">
        <v>2</v>
      </c>
      <c r="BP13" s="376">
        <f t="shared" si="15"/>
        <v>1</v>
      </c>
      <c r="BQ13" s="39"/>
      <c r="BR13" s="409"/>
    </row>
    <row r="14" spans="1:70" ht="18.75" customHeight="1" outlineLevel="1" thickTop="1" thickBot="1" x14ac:dyDescent="0.4">
      <c r="A14" s="183"/>
      <c r="B14" s="257"/>
      <c r="C14" s="47" t="s">
        <v>22</v>
      </c>
      <c r="D14" s="440" t="s">
        <v>297</v>
      </c>
      <c r="E14" s="441" t="s">
        <v>295</v>
      </c>
      <c r="F14" s="215">
        <f>G14+H14</f>
        <v>1</v>
      </c>
      <c r="G14" s="216">
        <v>1</v>
      </c>
      <c r="H14" s="217">
        <v>0</v>
      </c>
      <c r="I14" s="218">
        <v>1</v>
      </c>
      <c r="J14" s="219"/>
      <c r="K14" s="207">
        <v>0.05</v>
      </c>
      <c r="L14" s="208">
        <v>0.05</v>
      </c>
      <c r="M14" s="208"/>
      <c r="N14" s="208"/>
      <c r="O14" s="185">
        <v>1.1000000000000001</v>
      </c>
      <c r="P14" s="220">
        <f t="shared" ref="P14" si="64">SUM(K14:O14)</f>
        <v>1.2000000000000002</v>
      </c>
      <c r="Q14" s="56"/>
      <c r="R14" s="26"/>
      <c r="S14" s="26"/>
      <c r="T14" s="425"/>
      <c r="V14" s="47"/>
      <c r="W14" s="440" t="s">
        <v>296</v>
      </c>
      <c r="X14" s="441" t="s">
        <v>295</v>
      </c>
      <c r="Y14" s="215">
        <f>Z14+AA14</f>
        <v>1</v>
      </c>
      <c r="Z14" s="216">
        <v>1</v>
      </c>
      <c r="AA14" s="217">
        <v>0</v>
      </c>
      <c r="AB14" s="218">
        <v>1</v>
      </c>
      <c r="AC14" s="251"/>
      <c r="AD14" s="207">
        <v>0.05</v>
      </c>
      <c r="AE14" s="208">
        <v>0.05</v>
      </c>
      <c r="AF14" s="208"/>
      <c r="AG14" s="208"/>
      <c r="AH14" s="185">
        <v>1.1000000000000001</v>
      </c>
      <c r="AI14" s="220">
        <f t="shared" ref="AI14" si="65">SUM(AD14:AH14)</f>
        <v>1.2000000000000002</v>
      </c>
      <c r="AJ14" s="199"/>
      <c r="AL14" s="47"/>
      <c r="AM14" s="440" t="s">
        <v>296</v>
      </c>
      <c r="AN14" s="441" t="s">
        <v>295</v>
      </c>
      <c r="AO14" s="215">
        <f t="shared" ref="AO14" si="66">F14-Y14</f>
        <v>0</v>
      </c>
      <c r="AP14" s="216">
        <f t="shared" ref="AP14" si="67">G14-Z14</f>
        <v>0</v>
      </c>
      <c r="AQ14" s="217">
        <f t="shared" ref="AQ14" si="68">H14-AA14</f>
        <v>0</v>
      </c>
      <c r="AR14" s="218">
        <f t="shared" ref="AR14" si="69">I14-AB14</f>
        <v>0</v>
      </c>
      <c r="AS14" s="241"/>
      <c r="AT14" s="207">
        <f t="shared" si="8"/>
        <v>0</v>
      </c>
      <c r="AU14" s="208">
        <f t="shared" si="9"/>
        <v>0</v>
      </c>
      <c r="AV14" s="208">
        <f t="shared" si="10"/>
        <v>0</v>
      </c>
      <c r="AW14" s="208">
        <f t="shared" si="11"/>
        <v>0</v>
      </c>
      <c r="AX14" s="185">
        <f t="shared" si="12"/>
        <v>0</v>
      </c>
      <c r="AY14" s="220">
        <f t="shared" si="13"/>
        <v>0</v>
      </c>
      <c r="AZ14" s="204"/>
      <c r="BJ14" s="361" t="s">
        <v>170</v>
      </c>
      <c r="BK14" s="362">
        <v>0</v>
      </c>
      <c r="BL14" s="363">
        <v>0</v>
      </c>
      <c r="BM14" s="364">
        <v>0</v>
      </c>
      <c r="BN14" s="365">
        <v>0</v>
      </c>
      <c r="BO14" s="365">
        <v>2</v>
      </c>
      <c r="BP14" s="366">
        <f t="shared" ref="BP14" si="70">I14-BN14</f>
        <v>1</v>
      </c>
      <c r="BQ14" s="39"/>
      <c r="BR14" s="410" t="s">
        <v>243</v>
      </c>
    </row>
    <row r="15" spans="1:70" ht="18.75" customHeight="1" outlineLevel="1" thickTop="1" thickBot="1" x14ac:dyDescent="0.4">
      <c r="A15" s="183"/>
      <c r="B15" s="257"/>
      <c r="C15" s="47" t="s">
        <v>22</v>
      </c>
      <c r="D15" s="53" t="s">
        <v>135</v>
      </c>
      <c r="E15" s="54" t="s">
        <v>42</v>
      </c>
      <c r="F15" s="184">
        <f t="shared" si="0"/>
        <v>3</v>
      </c>
      <c r="G15" s="209">
        <v>2</v>
      </c>
      <c r="H15" s="2">
        <v>1</v>
      </c>
      <c r="I15" s="210">
        <v>0</v>
      </c>
      <c r="J15" s="55"/>
      <c r="K15" s="207"/>
      <c r="L15" s="208">
        <v>1.4999999999999999E-2</v>
      </c>
      <c r="M15" s="208">
        <v>0.3</v>
      </c>
      <c r="N15" s="208"/>
      <c r="O15" s="185">
        <v>0.6</v>
      </c>
      <c r="P15" s="220">
        <f t="shared" si="1"/>
        <v>0.91500000000000004</v>
      </c>
      <c r="Q15" s="56"/>
      <c r="R15" s="26"/>
      <c r="S15" s="26"/>
      <c r="T15" s="425"/>
      <c r="V15" s="47" t="s">
        <v>22</v>
      </c>
      <c r="W15" s="249" t="s">
        <v>187</v>
      </c>
      <c r="X15" s="54" t="s">
        <v>42</v>
      </c>
      <c r="Y15" s="184">
        <f t="shared" ref="Y15" si="71">Z15+AA15</f>
        <v>3</v>
      </c>
      <c r="Z15" s="209">
        <v>2</v>
      </c>
      <c r="AA15" s="2">
        <v>1</v>
      </c>
      <c r="AB15" s="210">
        <v>0</v>
      </c>
      <c r="AC15" s="251"/>
      <c r="AD15" s="207"/>
      <c r="AE15" s="208">
        <v>1.4999999999999999E-2</v>
      </c>
      <c r="AF15" s="208">
        <v>0.3</v>
      </c>
      <c r="AG15" s="208"/>
      <c r="AH15" s="185">
        <v>0.6</v>
      </c>
      <c r="AI15" s="220">
        <f t="shared" ref="AI15" si="72">SUM(AD15:AH15)</f>
        <v>0.91500000000000004</v>
      </c>
      <c r="AJ15" s="199"/>
      <c r="AL15" s="47" t="s">
        <v>22</v>
      </c>
      <c r="AM15" s="53" t="s">
        <v>135</v>
      </c>
      <c r="AN15" s="54" t="s">
        <v>42</v>
      </c>
      <c r="AO15" s="184">
        <f t="shared" si="4"/>
        <v>0</v>
      </c>
      <c r="AP15" s="209">
        <f t="shared" si="5"/>
        <v>0</v>
      </c>
      <c r="AQ15" s="2">
        <f t="shared" si="6"/>
        <v>0</v>
      </c>
      <c r="AR15" s="210">
        <f t="shared" si="7"/>
        <v>0</v>
      </c>
      <c r="AS15" s="241"/>
      <c r="AT15" s="207">
        <f t="shared" si="8"/>
        <v>0</v>
      </c>
      <c r="AU15" s="208">
        <f t="shared" si="9"/>
        <v>0</v>
      </c>
      <c r="AV15" s="208">
        <f t="shared" si="10"/>
        <v>0</v>
      </c>
      <c r="AW15" s="208">
        <f t="shared" si="11"/>
        <v>0</v>
      </c>
      <c r="AX15" s="185">
        <f t="shared" si="12"/>
        <v>0</v>
      </c>
      <c r="AY15" s="220">
        <f t="shared" si="13"/>
        <v>0</v>
      </c>
      <c r="AZ15" s="204"/>
      <c r="BJ15" s="355" t="s">
        <v>42</v>
      </c>
      <c r="BK15" s="372">
        <f t="shared" si="14"/>
        <v>4</v>
      </c>
      <c r="BL15" s="373">
        <v>3</v>
      </c>
      <c r="BM15" s="374">
        <v>1</v>
      </c>
      <c r="BN15" s="375">
        <v>0</v>
      </c>
      <c r="BO15" s="375">
        <v>0</v>
      </c>
      <c r="BP15" s="376">
        <f t="shared" si="15"/>
        <v>0</v>
      </c>
      <c r="BQ15" s="39"/>
      <c r="BR15" s="409"/>
    </row>
    <row r="16" spans="1:70" ht="18.75" customHeight="1" outlineLevel="1" thickTop="1" thickBot="1" x14ac:dyDescent="0.4">
      <c r="A16" s="183"/>
      <c r="B16" s="257"/>
      <c r="C16" s="47" t="s">
        <v>22</v>
      </c>
      <c r="D16" s="249" t="s">
        <v>177</v>
      </c>
      <c r="E16" s="247" t="s">
        <v>173</v>
      </c>
      <c r="F16" s="184">
        <f>G16+H16</f>
        <v>1</v>
      </c>
      <c r="G16" s="209">
        <v>1</v>
      </c>
      <c r="H16" s="2">
        <v>0</v>
      </c>
      <c r="I16" s="210">
        <v>2</v>
      </c>
      <c r="J16" s="55"/>
      <c r="K16" s="207">
        <v>0.05</v>
      </c>
      <c r="L16" s="208">
        <v>0.05</v>
      </c>
      <c r="M16" s="208"/>
      <c r="N16" s="208">
        <v>0.5</v>
      </c>
      <c r="O16" s="185">
        <v>0.3</v>
      </c>
      <c r="P16" s="220">
        <f>SUM(K16:O16)</f>
        <v>0.89999999999999991</v>
      </c>
      <c r="Q16" s="56"/>
      <c r="R16" s="26" t="s">
        <v>309</v>
      </c>
      <c r="S16" s="26" t="s">
        <v>309</v>
      </c>
      <c r="T16" s="425"/>
      <c r="V16" s="47" t="s">
        <v>22</v>
      </c>
      <c r="W16" s="249" t="s">
        <v>188</v>
      </c>
      <c r="X16" s="247" t="s">
        <v>173</v>
      </c>
      <c r="Y16" s="184">
        <f>Z16+AA16</f>
        <v>1</v>
      </c>
      <c r="Z16" s="209">
        <v>1</v>
      </c>
      <c r="AA16" s="2">
        <v>0</v>
      </c>
      <c r="AB16" s="210">
        <v>2</v>
      </c>
      <c r="AC16" s="251"/>
      <c r="AD16" s="207">
        <v>0.05</v>
      </c>
      <c r="AE16" s="208">
        <v>0.25</v>
      </c>
      <c r="AF16" s="208"/>
      <c r="AG16" s="208">
        <v>0.5</v>
      </c>
      <c r="AH16" s="185">
        <v>0.15</v>
      </c>
      <c r="AI16" s="220">
        <f>SUM(AD16:AH16)</f>
        <v>0.95000000000000007</v>
      </c>
      <c r="AJ16" s="199"/>
      <c r="AL16" s="47" t="s">
        <v>22</v>
      </c>
      <c r="AM16" s="189" t="s">
        <v>260</v>
      </c>
      <c r="AN16" s="247" t="s">
        <v>173</v>
      </c>
      <c r="AO16" s="184">
        <f t="shared" si="4"/>
        <v>0</v>
      </c>
      <c r="AP16" s="209">
        <f t="shared" si="5"/>
        <v>0</v>
      </c>
      <c r="AQ16" s="2">
        <f t="shared" si="6"/>
        <v>0</v>
      </c>
      <c r="AR16" s="210">
        <f t="shared" si="7"/>
        <v>0</v>
      </c>
      <c r="AS16" s="241"/>
      <c r="AT16" s="207">
        <f t="shared" si="8"/>
        <v>0</v>
      </c>
      <c r="AU16" s="208">
        <f t="shared" si="9"/>
        <v>-0.2</v>
      </c>
      <c r="AV16" s="208">
        <f t="shared" si="10"/>
        <v>0</v>
      </c>
      <c r="AW16" s="208">
        <f t="shared" si="11"/>
        <v>0</v>
      </c>
      <c r="AX16" s="185">
        <f t="shared" si="12"/>
        <v>0.15</v>
      </c>
      <c r="AY16" s="220">
        <f t="shared" si="13"/>
        <v>-5.0000000000000155E-2</v>
      </c>
      <c r="AZ16" s="204"/>
      <c r="BJ16" s="377" t="s">
        <v>173</v>
      </c>
      <c r="BK16" s="372">
        <v>0</v>
      </c>
      <c r="BL16" s="373">
        <v>0</v>
      </c>
      <c r="BM16" s="374">
        <v>0</v>
      </c>
      <c r="BN16" s="375">
        <v>0</v>
      </c>
      <c r="BO16" s="375">
        <v>1</v>
      </c>
      <c r="BP16" s="376">
        <f t="shared" si="15"/>
        <v>2</v>
      </c>
      <c r="BQ16" s="39"/>
      <c r="BR16" s="412" t="s">
        <v>244</v>
      </c>
    </row>
    <row r="17" spans="1:70" ht="18.75" customHeight="1" outlineLevel="1" thickTop="1" thickBot="1" x14ac:dyDescent="0.4">
      <c r="A17" s="183"/>
      <c r="B17" s="257"/>
      <c r="C17" s="47" t="s">
        <v>22</v>
      </c>
      <c r="D17" s="258" t="s">
        <v>136</v>
      </c>
      <c r="E17" s="54" t="s">
        <v>44</v>
      </c>
      <c r="F17" s="184">
        <f t="shared" si="0"/>
        <v>3</v>
      </c>
      <c r="G17" s="209">
        <v>1</v>
      </c>
      <c r="H17" s="2">
        <v>2</v>
      </c>
      <c r="I17" s="210">
        <v>0</v>
      </c>
      <c r="J17" s="55"/>
      <c r="K17" s="207">
        <v>0.4</v>
      </c>
      <c r="L17" s="208">
        <v>0.27</v>
      </c>
      <c r="M17" s="208"/>
      <c r="N17" s="208">
        <v>0.25</v>
      </c>
      <c r="O17" s="185">
        <v>0.38</v>
      </c>
      <c r="P17" s="220">
        <f t="shared" si="1"/>
        <v>1.3</v>
      </c>
      <c r="Q17" s="56"/>
      <c r="R17" s="26"/>
      <c r="S17" s="26"/>
      <c r="T17" s="425"/>
      <c r="V17" s="47" t="s">
        <v>22</v>
      </c>
      <c r="W17" s="249" t="s">
        <v>189</v>
      </c>
      <c r="X17" s="54" t="s">
        <v>44</v>
      </c>
      <c r="Y17" s="184">
        <f t="shared" ref="Y17:Y24" si="73">Z17+AA17</f>
        <v>3</v>
      </c>
      <c r="Z17" s="209">
        <v>1</v>
      </c>
      <c r="AA17" s="2">
        <v>2</v>
      </c>
      <c r="AB17" s="210">
        <v>0</v>
      </c>
      <c r="AC17" s="251"/>
      <c r="AD17" s="207">
        <v>0.4</v>
      </c>
      <c r="AE17" s="208">
        <v>0.27</v>
      </c>
      <c r="AF17" s="208"/>
      <c r="AG17" s="208">
        <v>0.25</v>
      </c>
      <c r="AH17" s="185">
        <v>0.38</v>
      </c>
      <c r="AI17" s="220">
        <f t="shared" ref="AI17:AI18" si="74">SUM(AD17:AH17)</f>
        <v>1.3</v>
      </c>
      <c r="AJ17" s="199"/>
      <c r="AL17" s="47" t="s">
        <v>22</v>
      </c>
      <c r="AM17" s="53" t="s">
        <v>136</v>
      </c>
      <c r="AN17" s="54" t="s">
        <v>44</v>
      </c>
      <c r="AO17" s="184">
        <f t="shared" si="4"/>
        <v>0</v>
      </c>
      <c r="AP17" s="209">
        <f t="shared" si="5"/>
        <v>0</v>
      </c>
      <c r="AQ17" s="2">
        <f t="shared" si="6"/>
        <v>0</v>
      </c>
      <c r="AR17" s="210">
        <f t="shared" si="7"/>
        <v>0</v>
      </c>
      <c r="AS17" s="241"/>
      <c r="AT17" s="207">
        <f t="shared" si="8"/>
        <v>0</v>
      </c>
      <c r="AU17" s="208">
        <f t="shared" si="9"/>
        <v>0</v>
      </c>
      <c r="AV17" s="208">
        <f t="shared" si="10"/>
        <v>0</v>
      </c>
      <c r="AW17" s="208">
        <f t="shared" si="11"/>
        <v>0</v>
      </c>
      <c r="AX17" s="185">
        <f t="shared" si="12"/>
        <v>0</v>
      </c>
      <c r="AY17" s="220">
        <f t="shared" si="13"/>
        <v>0</v>
      </c>
      <c r="AZ17" s="204"/>
      <c r="BJ17" s="355" t="s">
        <v>44</v>
      </c>
      <c r="BK17" s="372">
        <f t="shared" ref="BK17:BK24" si="75">BL17+BM17</f>
        <v>3</v>
      </c>
      <c r="BL17" s="373">
        <v>1</v>
      </c>
      <c r="BM17" s="374">
        <v>2</v>
      </c>
      <c r="BN17" s="375">
        <v>1</v>
      </c>
      <c r="BO17" s="375">
        <v>1</v>
      </c>
      <c r="BP17" s="376">
        <f t="shared" si="15"/>
        <v>-1</v>
      </c>
      <c r="BQ17" s="39"/>
      <c r="BR17" s="409"/>
    </row>
    <row r="18" spans="1:70" ht="18.75" customHeight="1" outlineLevel="1" thickTop="1" thickBot="1" x14ac:dyDescent="0.4">
      <c r="A18" s="183"/>
      <c r="B18" s="257"/>
      <c r="C18" s="47" t="s">
        <v>22</v>
      </c>
      <c r="D18" s="53" t="s">
        <v>137</v>
      </c>
      <c r="E18" s="54" t="s">
        <v>43</v>
      </c>
      <c r="F18" s="184">
        <f t="shared" si="0"/>
        <v>1</v>
      </c>
      <c r="G18" s="209">
        <v>1</v>
      </c>
      <c r="H18" s="2">
        <v>0</v>
      </c>
      <c r="I18" s="210">
        <v>1</v>
      </c>
      <c r="J18" s="55"/>
      <c r="K18" s="207"/>
      <c r="L18" s="208">
        <v>0.02</v>
      </c>
      <c r="M18" s="208"/>
      <c r="N18" s="208"/>
      <c r="O18" s="185"/>
      <c r="P18" s="220">
        <f t="shared" si="1"/>
        <v>0.02</v>
      </c>
      <c r="Q18" s="56"/>
      <c r="R18" s="26"/>
      <c r="S18" s="26"/>
      <c r="T18" s="428"/>
      <c r="V18" s="47" t="s">
        <v>22</v>
      </c>
      <c r="W18" s="249" t="s">
        <v>190</v>
      </c>
      <c r="X18" s="54" t="s">
        <v>43</v>
      </c>
      <c r="Y18" s="184">
        <f t="shared" si="73"/>
        <v>1</v>
      </c>
      <c r="Z18" s="209">
        <v>1</v>
      </c>
      <c r="AA18" s="2">
        <v>0</v>
      </c>
      <c r="AB18" s="210">
        <v>1</v>
      </c>
      <c r="AC18" s="251"/>
      <c r="AD18" s="207"/>
      <c r="AE18" s="208">
        <v>0.02</v>
      </c>
      <c r="AF18" s="208"/>
      <c r="AG18" s="208"/>
      <c r="AH18" s="185"/>
      <c r="AI18" s="220">
        <f t="shared" si="74"/>
        <v>0.02</v>
      </c>
      <c r="AJ18" s="199"/>
      <c r="AL18" s="47" t="s">
        <v>22</v>
      </c>
      <c r="AM18" s="53" t="s">
        <v>137</v>
      </c>
      <c r="AN18" s="54" t="s">
        <v>43</v>
      </c>
      <c r="AO18" s="184">
        <f t="shared" si="4"/>
        <v>0</v>
      </c>
      <c r="AP18" s="209">
        <f t="shared" si="5"/>
        <v>0</v>
      </c>
      <c r="AQ18" s="2">
        <f t="shared" si="6"/>
        <v>0</v>
      </c>
      <c r="AR18" s="210">
        <f t="shared" si="7"/>
        <v>0</v>
      </c>
      <c r="AS18" s="241"/>
      <c r="AT18" s="207">
        <f t="shared" si="8"/>
        <v>0</v>
      </c>
      <c r="AU18" s="208">
        <f t="shared" si="9"/>
        <v>0</v>
      </c>
      <c r="AV18" s="208">
        <f t="shared" si="10"/>
        <v>0</v>
      </c>
      <c r="AW18" s="208">
        <f t="shared" si="11"/>
        <v>0</v>
      </c>
      <c r="AX18" s="185">
        <f t="shared" si="12"/>
        <v>0</v>
      </c>
      <c r="AY18" s="220">
        <f t="shared" si="13"/>
        <v>0</v>
      </c>
      <c r="AZ18" s="204"/>
      <c r="BJ18" s="355" t="s">
        <v>43</v>
      </c>
      <c r="BK18" s="372">
        <f t="shared" si="75"/>
        <v>2</v>
      </c>
      <c r="BL18" s="373">
        <v>1</v>
      </c>
      <c r="BM18" s="374">
        <v>1</v>
      </c>
      <c r="BN18" s="375">
        <v>1</v>
      </c>
      <c r="BO18" s="375">
        <v>1</v>
      </c>
      <c r="BP18" s="376">
        <f t="shared" si="15"/>
        <v>0</v>
      </c>
      <c r="BQ18" s="39"/>
      <c r="BR18" s="409"/>
    </row>
    <row r="19" spans="1:70" ht="18.75" customHeight="1" outlineLevel="1" thickTop="1" thickBot="1" x14ac:dyDescent="0.4">
      <c r="A19" s="183"/>
      <c r="B19" s="257"/>
      <c r="C19" s="47" t="s">
        <v>22</v>
      </c>
      <c r="D19" s="53" t="s">
        <v>138</v>
      </c>
      <c r="E19" s="54" t="s">
        <v>45</v>
      </c>
      <c r="F19" s="184">
        <f t="shared" si="0"/>
        <v>7</v>
      </c>
      <c r="G19" s="209">
        <v>4</v>
      </c>
      <c r="H19" s="2">
        <v>3</v>
      </c>
      <c r="I19" s="210">
        <v>2</v>
      </c>
      <c r="J19" s="55"/>
      <c r="K19" s="207">
        <v>0.5</v>
      </c>
      <c r="L19" s="208">
        <v>0.8</v>
      </c>
      <c r="M19" s="208"/>
      <c r="N19" s="208">
        <v>0.2</v>
      </c>
      <c r="O19" s="185">
        <v>0.95</v>
      </c>
      <c r="P19" s="220">
        <f t="shared" ref="P19:P25" si="76">SUM(K19:O19)</f>
        <v>2.4500000000000002</v>
      </c>
      <c r="Q19" s="56"/>
      <c r="R19" s="26" t="s">
        <v>309</v>
      </c>
      <c r="S19" s="26" t="s">
        <v>309</v>
      </c>
      <c r="T19" s="425" t="s">
        <v>309</v>
      </c>
      <c r="V19" s="47" t="s">
        <v>22</v>
      </c>
      <c r="W19" s="249" t="s">
        <v>191</v>
      </c>
      <c r="X19" s="54" t="s">
        <v>45</v>
      </c>
      <c r="Y19" s="184">
        <f t="shared" si="73"/>
        <v>7</v>
      </c>
      <c r="Z19" s="209">
        <v>4</v>
      </c>
      <c r="AA19" s="2">
        <v>3</v>
      </c>
      <c r="AB19" s="210">
        <v>2</v>
      </c>
      <c r="AC19" s="251"/>
      <c r="AD19" s="207">
        <v>0.45</v>
      </c>
      <c r="AE19" s="208">
        <v>1.05</v>
      </c>
      <c r="AF19" s="208">
        <v>0</v>
      </c>
      <c r="AG19" s="208">
        <v>0.2</v>
      </c>
      <c r="AH19" s="185">
        <v>0.9</v>
      </c>
      <c r="AI19" s="220">
        <f t="shared" ref="AI19:AI25" si="77">SUM(AD19:AH19)</f>
        <v>2.6</v>
      </c>
      <c r="AJ19" s="199"/>
      <c r="AL19" s="47" t="s">
        <v>22</v>
      </c>
      <c r="AM19" s="53" t="s">
        <v>138</v>
      </c>
      <c r="AN19" s="54" t="s">
        <v>45</v>
      </c>
      <c r="AO19" s="184">
        <f t="shared" si="4"/>
        <v>0</v>
      </c>
      <c r="AP19" s="209">
        <f t="shared" si="5"/>
        <v>0</v>
      </c>
      <c r="AQ19" s="2">
        <f t="shared" si="6"/>
        <v>0</v>
      </c>
      <c r="AR19" s="210">
        <f t="shared" si="7"/>
        <v>0</v>
      </c>
      <c r="AS19" s="241"/>
      <c r="AT19" s="207">
        <f t="shared" si="8"/>
        <v>4.9999999999999989E-2</v>
      </c>
      <c r="AU19" s="208">
        <f t="shared" si="9"/>
        <v>-0.25</v>
      </c>
      <c r="AV19" s="208">
        <f t="shared" si="10"/>
        <v>0</v>
      </c>
      <c r="AW19" s="208">
        <f t="shared" si="11"/>
        <v>0</v>
      </c>
      <c r="AX19" s="185">
        <f t="shared" si="12"/>
        <v>4.9999999999999933E-2</v>
      </c>
      <c r="AY19" s="220">
        <f t="shared" si="13"/>
        <v>-0.14999999999999991</v>
      </c>
      <c r="AZ19" s="204"/>
      <c r="BJ19" s="355" t="s">
        <v>45</v>
      </c>
      <c r="BK19" s="372">
        <f t="shared" si="75"/>
        <v>8</v>
      </c>
      <c r="BL19" s="373">
        <v>4</v>
      </c>
      <c r="BM19" s="374">
        <v>4</v>
      </c>
      <c r="BN19" s="375">
        <v>2</v>
      </c>
      <c r="BO19" s="375">
        <v>0</v>
      </c>
      <c r="BP19" s="376">
        <f t="shared" si="15"/>
        <v>0</v>
      </c>
      <c r="BQ19" s="39"/>
      <c r="BR19" s="409" t="s">
        <v>255</v>
      </c>
    </row>
    <row r="20" spans="1:70" ht="18.75" customHeight="1" outlineLevel="1" thickTop="1" thickBot="1" x14ac:dyDescent="0.4">
      <c r="A20" s="183"/>
      <c r="B20" s="257"/>
      <c r="C20" s="47" t="s">
        <v>22</v>
      </c>
      <c r="D20" s="53" t="s">
        <v>139</v>
      </c>
      <c r="E20" s="54" t="s">
        <v>46</v>
      </c>
      <c r="F20" s="184">
        <f t="shared" si="0"/>
        <v>1</v>
      </c>
      <c r="G20" s="209">
        <v>1</v>
      </c>
      <c r="H20" s="2">
        <v>0</v>
      </c>
      <c r="I20" s="210">
        <v>0</v>
      </c>
      <c r="J20" s="55"/>
      <c r="K20" s="207">
        <v>0.1</v>
      </c>
      <c r="L20" s="208">
        <v>0.02</v>
      </c>
      <c r="M20" s="208"/>
      <c r="N20" s="208"/>
      <c r="O20" s="185"/>
      <c r="P20" s="220">
        <f t="shared" si="76"/>
        <v>0.12000000000000001</v>
      </c>
      <c r="Q20" s="56"/>
      <c r="R20" s="26"/>
      <c r="S20" s="26"/>
      <c r="T20" s="428"/>
      <c r="V20" s="47" t="s">
        <v>22</v>
      </c>
      <c r="W20" s="249" t="s">
        <v>192</v>
      </c>
      <c r="X20" s="54" t="s">
        <v>46</v>
      </c>
      <c r="Y20" s="184">
        <f t="shared" si="73"/>
        <v>1</v>
      </c>
      <c r="Z20" s="209">
        <v>1</v>
      </c>
      <c r="AA20" s="2">
        <v>0</v>
      </c>
      <c r="AB20" s="210">
        <v>0</v>
      </c>
      <c r="AC20" s="251"/>
      <c r="AD20" s="207">
        <v>0.1</v>
      </c>
      <c r="AE20" s="208">
        <v>0.02</v>
      </c>
      <c r="AF20" s="208"/>
      <c r="AG20" s="208"/>
      <c r="AH20" s="185"/>
      <c r="AI20" s="220">
        <f t="shared" si="77"/>
        <v>0.12000000000000001</v>
      </c>
      <c r="AJ20" s="199"/>
      <c r="AL20" s="47" t="s">
        <v>22</v>
      </c>
      <c r="AM20" s="53" t="s">
        <v>139</v>
      </c>
      <c r="AN20" s="54" t="s">
        <v>46</v>
      </c>
      <c r="AO20" s="184">
        <f t="shared" si="4"/>
        <v>0</v>
      </c>
      <c r="AP20" s="209">
        <f t="shared" si="5"/>
        <v>0</v>
      </c>
      <c r="AQ20" s="2">
        <f t="shared" si="6"/>
        <v>0</v>
      </c>
      <c r="AR20" s="210">
        <f t="shared" si="7"/>
        <v>0</v>
      </c>
      <c r="AS20" s="241"/>
      <c r="AT20" s="207">
        <f t="shared" si="8"/>
        <v>0</v>
      </c>
      <c r="AU20" s="208">
        <f t="shared" si="9"/>
        <v>0</v>
      </c>
      <c r="AV20" s="208">
        <f t="shared" si="10"/>
        <v>0</v>
      </c>
      <c r="AW20" s="208">
        <f t="shared" si="11"/>
        <v>0</v>
      </c>
      <c r="AX20" s="185">
        <f t="shared" si="12"/>
        <v>0</v>
      </c>
      <c r="AY20" s="220">
        <f t="shared" si="13"/>
        <v>0</v>
      </c>
      <c r="AZ20" s="204"/>
      <c r="BJ20" s="355" t="s">
        <v>46</v>
      </c>
      <c r="BK20" s="372">
        <f t="shared" si="75"/>
        <v>1</v>
      </c>
      <c r="BL20" s="373">
        <v>1</v>
      </c>
      <c r="BM20" s="374">
        <v>0</v>
      </c>
      <c r="BN20" s="375">
        <v>0</v>
      </c>
      <c r="BO20" s="375">
        <v>0</v>
      </c>
      <c r="BP20" s="376">
        <f t="shared" si="15"/>
        <v>0</v>
      </c>
      <c r="BQ20" s="39"/>
      <c r="BR20" s="409"/>
    </row>
    <row r="21" spans="1:70" ht="20.25" customHeight="1" outlineLevel="1" thickTop="1" thickBot="1" x14ac:dyDescent="0.4">
      <c r="A21" s="183"/>
      <c r="B21" s="257"/>
      <c r="C21" s="47" t="s">
        <v>22</v>
      </c>
      <c r="D21" s="53" t="s">
        <v>140</v>
      </c>
      <c r="E21" s="54" t="s">
        <v>47</v>
      </c>
      <c r="F21" s="184">
        <f t="shared" ref="F21" si="78">G21+H21</f>
        <v>6</v>
      </c>
      <c r="G21" s="209">
        <v>3</v>
      </c>
      <c r="H21" s="2">
        <v>3</v>
      </c>
      <c r="I21" s="210">
        <v>4</v>
      </c>
      <c r="J21" s="55"/>
      <c r="K21" s="207">
        <v>1.2</v>
      </c>
      <c r="L21" s="208">
        <v>0.96</v>
      </c>
      <c r="M21" s="208">
        <v>1.625</v>
      </c>
      <c r="N21" s="208">
        <v>0.4</v>
      </c>
      <c r="O21" s="185">
        <v>0.72499999999999998</v>
      </c>
      <c r="P21" s="220">
        <f t="shared" ref="P21" si="79">SUM(K21:O21)</f>
        <v>4.91</v>
      </c>
      <c r="Q21" s="56"/>
      <c r="R21" s="26" t="s">
        <v>309</v>
      </c>
      <c r="S21" s="26" t="s">
        <v>309</v>
      </c>
      <c r="T21" s="425" t="s">
        <v>309</v>
      </c>
      <c r="V21" s="47" t="s">
        <v>22</v>
      </c>
      <c r="W21" s="249" t="s">
        <v>140</v>
      </c>
      <c r="X21" s="54" t="s">
        <v>47</v>
      </c>
      <c r="Y21" s="184">
        <f t="shared" ref="Y21" si="80">Z21+AA21</f>
        <v>6</v>
      </c>
      <c r="Z21" s="209">
        <v>3</v>
      </c>
      <c r="AA21" s="2">
        <v>3</v>
      </c>
      <c r="AB21" s="210">
        <v>4</v>
      </c>
      <c r="AC21" s="251"/>
      <c r="AD21" s="207">
        <v>1.2</v>
      </c>
      <c r="AE21" s="208">
        <v>0.96</v>
      </c>
      <c r="AF21" s="208">
        <v>1.625</v>
      </c>
      <c r="AG21" s="208">
        <v>0.4</v>
      </c>
      <c r="AH21" s="185">
        <v>0.72499999999999998</v>
      </c>
      <c r="AI21" s="220">
        <f t="shared" ref="AI21" si="81">SUM(AD21:AH21)</f>
        <v>4.91</v>
      </c>
      <c r="AJ21" s="199"/>
      <c r="AL21" s="47" t="s">
        <v>22</v>
      </c>
      <c r="AM21" s="53" t="s">
        <v>140</v>
      </c>
      <c r="AN21" s="54" t="s">
        <v>47</v>
      </c>
      <c r="AO21" s="184">
        <f t="shared" ref="AO21" si="82">F21-Y21</f>
        <v>0</v>
      </c>
      <c r="AP21" s="209">
        <f t="shared" ref="AP21" si="83">G21-Z21</f>
        <v>0</v>
      </c>
      <c r="AQ21" s="2">
        <f t="shared" ref="AQ21" si="84">H21-AA21</f>
        <v>0</v>
      </c>
      <c r="AR21" s="210">
        <f t="shared" ref="AR21" si="85">I21-AB21</f>
        <v>0</v>
      </c>
      <c r="AS21" s="241"/>
      <c r="AT21" s="207">
        <f t="shared" ref="AT21" si="86">K21-AD21</f>
        <v>0</v>
      </c>
      <c r="AU21" s="208">
        <f t="shared" ref="AU21" si="87">L21-AE21</f>
        <v>0</v>
      </c>
      <c r="AV21" s="208">
        <f t="shared" ref="AV21" si="88">M21-AF21</f>
        <v>0</v>
      </c>
      <c r="AW21" s="208">
        <f t="shared" ref="AW21" si="89">N21-AG21</f>
        <v>0</v>
      </c>
      <c r="AX21" s="185">
        <f t="shared" ref="AX21" si="90">O21-AH21</f>
        <v>0</v>
      </c>
      <c r="AY21" s="220">
        <f t="shared" ref="AY21" si="91">P21-AI21</f>
        <v>0</v>
      </c>
      <c r="AZ21" s="204"/>
      <c r="BJ21" s="355" t="s">
        <v>47</v>
      </c>
      <c r="BK21" s="372">
        <f t="shared" ref="BK21" si="92">BL21+BM21</f>
        <v>7</v>
      </c>
      <c r="BL21" s="373">
        <v>4</v>
      </c>
      <c r="BM21" s="374">
        <v>3</v>
      </c>
      <c r="BN21" s="375">
        <v>6</v>
      </c>
      <c r="BO21" s="375">
        <v>4</v>
      </c>
      <c r="BP21" s="376">
        <f t="shared" ref="BP21" si="93">I21-BN21</f>
        <v>-2</v>
      </c>
      <c r="BQ21" s="39"/>
      <c r="BR21" s="409" t="s">
        <v>259</v>
      </c>
    </row>
    <row r="22" spans="1:70" ht="20.25" customHeight="1" outlineLevel="1" thickTop="1" thickBot="1" x14ac:dyDescent="0.4">
      <c r="A22" s="183"/>
      <c r="B22" s="257"/>
      <c r="C22" s="47" t="s">
        <v>22</v>
      </c>
      <c r="D22" s="467" t="s">
        <v>322</v>
      </c>
      <c r="E22" s="468" t="s">
        <v>323</v>
      </c>
      <c r="F22" s="184">
        <f t="shared" si="0"/>
        <v>1</v>
      </c>
      <c r="G22" s="209">
        <v>1</v>
      </c>
      <c r="H22" s="2">
        <v>0</v>
      </c>
      <c r="I22" s="210">
        <v>1</v>
      </c>
      <c r="J22" s="55"/>
      <c r="K22" s="207"/>
      <c r="L22" s="208">
        <v>0.35</v>
      </c>
      <c r="M22" s="208"/>
      <c r="N22" s="208"/>
      <c r="O22" s="185">
        <v>0.5</v>
      </c>
      <c r="P22" s="220">
        <f t="shared" si="76"/>
        <v>0.85</v>
      </c>
      <c r="Q22" s="56"/>
      <c r="R22" s="26" t="s">
        <v>309</v>
      </c>
      <c r="S22" s="26" t="s">
        <v>309</v>
      </c>
      <c r="T22" s="425"/>
      <c r="V22" s="47" t="s">
        <v>22</v>
      </c>
      <c r="W22" s="467" t="s">
        <v>322</v>
      </c>
      <c r="X22" s="468" t="s">
        <v>323</v>
      </c>
      <c r="Y22" s="184">
        <f t="shared" si="73"/>
        <v>0</v>
      </c>
      <c r="Z22" s="209"/>
      <c r="AA22" s="2"/>
      <c r="AB22" s="210"/>
      <c r="AC22" s="251"/>
      <c r="AD22" s="207"/>
      <c r="AE22" s="208"/>
      <c r="AF22" s="208"/>
      <c r="AG22" s="208"/>
      <c r="AH22" s="185"/>
      <c r="AI22" s="220">
        <f t="shared" si="77"/>
        <v>0</v>
      </c>
      <c r="AJ22" s="199"/>
      <c r="AL22" s="47" t="s">
        <v>22</v>
      </c>
      <c r="AM22" s="467" t="s">
        <v>322</v>
      </c>
      <c r="AN22" s="468" t="s">
        <v>323</v>
      </c>
      <c r="AO22" s="184">
        <f t="shared" si="4"/>
        <v>1</v>
      </c>
      <c r="AP22" s="209">
        <f t="shared" si="5"/>
        <v>1</v>
      </c>
      <c r="AQ22" s="2">
        <f t="shared" si="6"/>
        <v>0</v>
      </c>
      <c r="AR22" s="210">
        <f t="shared" si="7"/>
        <v>1</v>
      </c>
      <c r="AS22" s="241"/>
      <c r="AT22" s="207">
        <f t="shared" si="8"/>
        <v>0</v>
      </c>
      <c r="AU22" s="208">
        <f t="shared" si="9"/>
        <v>0.35</v>
      </c>
      <c r="AV22" s="208">
        <f t="shared" si="10"/>
        <v>0</v>
      </c>
      <c r="AW22" s="208">
        <f t="shared" si="11"/>
        <v>0</v>
      </c>
      <c r="AX22" s="185">
        <f t="shared" si="12"/>
        <v>0.5</v>
      </c>
      <c r="AY22" s="220">
        <f t="shared" si="13"/>
        <v>0.85</v>
      </c>
      <c r="AZ22" s="204"/>
      <c r="BJ22" s="355" t="s">
        <v>47</v>
      </c>
      <c r="BK22" s="372">
        <f t="shared" si="75"/>
        <v>7</v>
      </c>
      <c r="BL22" s="373">
        <v>4</v>
      </c>
      <c r="BM22" s="374">
        <v>3</v>
      </c>
      <c r="BN22" s="375">
        <v>6</v>
      </c>
      <c r="BO22" s="375">
        <v>4</v>
      </c>
      <c r="BP22" s="376">
        <f t="shared" si="15"/>
        <v>-5</v>
      </c>
      <c r="BQ22" s="39"/>
      <c r="BR22" s="409" t="s">
        <v>259</v>
      </c>
    </row>
    <row r="23" spans="1:70" ht="18.75" customHeight="1" outlineLevel="1" thickTop="1" thickBot="1" x14ac:dyDescent="0.4">
      <c r="A23" s="183"/>
      <c r="B23" s="257"/>
      <c r="C23" s="47" t="s">
        <v>22</v>
      </c>
      <c r="D23" s="53" t="s">
        <v>141</v>
      </c>
      <c r="E23" s="54" t="s">
        <v>48</v>
      </c>
      <c r="F23" s="184">
        <f t="shared" si="0"/>
        <v>3</v>
      </c>
      <c r="G23" s="209">
        <v>3</v>
      </c>
      <c r="H23" s="2">
        <v>0</v>
      </c>
      <c r="I23" s="210">
        <v>0</v>
      </c>
      <c r="J23" s="55"/>
      <c r="K23" s="207">
        <v>0.6</v>
      </c>
      <c r="L23" s="208">
        <v>0.2</v>
      </c>
      <c r="M23" s="208"/>
      <c r="N23" s="208"/>
      <c r="O23" s="185">
        <v>0.1</v>
      </c>
      <c r="P23" s="220">
        <f t="shared" si="76"/>
        <v>0.9</v>
      </c>
      <c r="Q23" s="56"/>
      <c r="R23" s="26" t="s">
        <v>309</v>
      </c>
      <c r="S23" s="26" t="s">
        <v>309</v>
      </c>
      <c r="T23" s="425"/>
      <c r="V23" s="47" t="s">
        <v>22</v>
      </c>
      <c r="W23" s="249" t="s">
        <v>193</v>
      </c>
      <c r="X23" s="54" t="s">
        <v>48</v>
      </c>
      <c r="Y23" s="184">
        <f t="shared" si="73"/>
        <v>3</v>
      </c>
      <c r="Z23" s="209">
        <v>3</v>
      </c>
      <c r="AA23" s="2">
        <v>0</v>
      </c>
      <c r="AB23" s="210">
        <v>0</v>
      </c>
      <c r="AC23" s="251"/>
      <c r="AD23" s="207">
        <v>0.6</v>
      </c>
      <c r="AE23" s="208">
        <v>0.2</v>
      </c>
      <c r="AF23" s="208"/>
      <c r="AG23" s="208"/>
      <c r="AH23" s="185">
        <v>0.2</v>
      </c>
      <c r="AI23" s="220">
        <f t="shared" si="77"/>
        <v>1</v>
      </c>
      <c r="AJ23" s="199"/>
      <c r="AL23" s="47" t="s">
        <v>22</v>
      </c>
      <c r="AM23" s="53" t="s">
        <v>141</v>
      </c>
      <c r="AN23" s="54" t="s">
        <v>48</v>
      </c>
      <c r="AO23" s="184">
        <f t="shared" si="4"/>
        <v>0</v>
      </c>
      <c r="AP23" s="209">
        <f t="shared" si="5"/>
        <v>0</v>
      </c>
      <c r="AQ23" s="2">
        <f t="shared" si="6"/>
        <v>0</v>
      </c>
      <c r="AR23" s="210">
        <f t="shared" si="7"/>
        <v>0</v>
      </c>
      <c r="AS23" s="241"/>
      <c r="AT23" s="207">
        <f t="shared" si="8"/>
        <v>0</v>
      </c>
      <c r="AU23" s="208">
        <f t="shared" si="9"/>
        <v>0</v>
      </c>
      <c r="AV23" s="208">
        <f t="shared" si="10"/>
        <v>0</v>
      </c>
      <c r="AW23" s="208">
        <f t="shared" si="11"/>
        <v>0</v>
      </c>
      <c r="AX23" s="185">
        <f t="shared" si="12"/>
        <v>-0.1</v>
      </c>
      <c r="AY23" s="220">
        <f t="shared" si="13"/>
        <v>-9.9999999999999978E-2</v>
      </c>
      <c r="AZ23" s="204"/>
      <c r="BJ23" s="355" t="s">
        <v>48</v>
      </c>
      <c r="BK23" s="372">
        <f t="shared" si="75"/>
        <v>3</v>
      </c>
      <c r="BL23" s="373">
        <v>2</v>
      </c>
      <c r="BM23" s="374">
        <v>1</v>
      </c>
      <c r="BN23" s="375">
        <v>0</v>
      </c>
      <c r="BO23" s="375">
        <v>0</v>
      </c>
      <c r="BP23" s="376">
        <f t="shared" si="15"/>
        <v>0</v>
      </c>
      <c r="BQ23" s="39"/>
      <c r="BR23" s="409"/>
    </row>
    <row r="24" spans="1:70" ht="18.75" customHeight="1" outlineLevel="1" thickTop="1" thickBot="1" x14ac:dyDescent="0.4">
      <c r="A24" s="183"/>
      <c r="B24" s="257"/>
      <c r="C24" s="47" t="s">
        <v>22</v>
      </c>
      <c r="D24" s="53" t="s">
        <v>142</v>
      </c>
      <c r="E24" s="54" t="s">
        <v>49</v>
      </c>
      <c r="F24" s="184">
        <f t="shared" si="0"/>
        <v>20</v>
      </c>
      <c r="G24" s="209">
        <v>6</v>
      </c>
      <c r="H24" s="2">
        <v>14</v>
      </c>
      <c r="I24" s="210">
        <v>12</v>
      </c>
      <c r="J24" s="55"/>
      <c r="K24" s="207">
        <v>2.23</v>
      </c>
      <c r="L24" s="208">
        <v>4.7</v>
      </c>
      <c r="M24" s="208">
        <v>1.4</v>
      </c>
      <c r="N24" s="208">
        <v>0.3</v>
      </c>
      <c r="O24" s="185">
        <v>1.8</v>
      </c>
      <c r="P24" s="220">
        <f t="shared" si="76"/>
        <v>10.430000000000001</v>
      </c>
      <c r="Q24" s="56"/>
      <c r="R24" s="26" t="s">
        <v>309</v>
      </c>
      <c r="S24" s="26" t="s">
        <v>309</v>
      </c>
      <c r="T24" s="425" t="s">
        <v>309</v>
      </c>
      <c r="V24" s="47" t="s">
        <v>22</v>
      </c>
      <c r="W24" s="249" t="s">
        <v>194</v>
      </c>
      <c r="X24" s="54" t="s">
        <v>49</v>
      </c>
      <c r="Y24" s="184">
        <f t="shared" si="73"/>
        <v>20</v>
      </c>
      <c r="Z24" s="209">
        <v>6</v>
      </c>
      <c r="AA24" s="2">
        <v>14</v>
      </c>
      <c r="AB24" s="210">
        <v>9</v>
      </c>
      <c r="AC24" s="251"/>
      <c r="AD24" s="207">
        <v>2.23</v>
      </c>
      <c r="AE24" s="208">
        <v>4</v>
      </c>
      <c r="AF24" s="208">
        <v>1.2</v>
      </c>
      <c r="AG24" s="208">
        <v>0.3</v>
      </c>
      <c r="AH24" s="185">
        <v>2.4</v>
      </c>
      <c r="AI24" s="220">
        <f t="shared" si="77"/>
        <v>10.130000000000001</v>
      </c>
      <c r="AJ24" s="199"/>
      <c r="AL24" s="47" t="s">
        <v>22</v>
      </c>
      <c r="AM24" s="53" t="s">
        <v>142</v>
      </c>
      <c r="AN24" s="54" t="s">
        <v>49</v>
      </c>
      <c r="AO24" s="184">
        <f t="shared" si="4"/>
        <v>0</v>
      </c>
      <c r="AP24" s="209">
        <f t="shared" si="5"/>
        <v>0</v>
      </c>
      <c r="AQ24" s="2">
        <f t="shared" si="6"/>
        <v>0</v>
      </c>
      <c r="AR24" s="210">
        <f>I24-AB24</f>
        <v>3</v>
      </c>
      <c r="AS24" s="241"/>
      <c r="AT24" s="207">
        <f t="shared" si="8"/>
        <v>0</v>
      </c>
      <c r="AU24" s="208">
        <f t="shared" si="9"/>
        <v>0.70000000000000018</v>
      </c>
      <c r="AV24" s="208">
        <f t="shared" si="10"/>
        <v>0.19999999999999996</v>
      </c>
      <c r="AW24" s="208">
        <f t="shared" si="11"/>
        <v>0</v>
      </c>
      <c r="AX24" s="185">
        <f t="shared" si="12"/>
        <v>-0.59999999999999987</v>
      </c>
      <c r="AY24" s="220">
        <f t="shared" si="13"/>
        <v>0.30000000000000071</v>
      </c>
      <c r="AZ24" s="204"/>
      <c r="BJ24" s="361" t="s">
        <v>49</v>
      </c>
      <c r="BK24" s="378">
        <f t="shared" si="75"/>
        <v>18</v>
      </c>
      <c r="BL24" s="379">
        <v>5</v>
      </c>
      <c r="BM24" s="380">
        <v>13</v>
      </c>
      <c r="BN24" s="381">
        <v>12</v>
      </c>
      <c r="BO24" s="381">
        <v>11</v>
      </c>
      <c r="BP24" s="405">
        <f>I24-BN24</f>
        <v>0</v>
      </c>
      <c r="BQ24" s="39"/>
      <c r="BR24" s="421" t="s">
        <v>257</v>
      </c>
    </row>
    <row r="25" spans="1:70" ht="18.75" customHeight="1" outlineLevel="1" thickTop="1" thickBot="1" x14ac:dyDescent="0.4">
      <c r="A25" s="183"/>
      <c r="B25" s="257"/>
      <c r="C25" s="47" t="s">
        <v>22</v>
      </c>
      <c r="D25" s="440" t="s">
        <v>298</v>
      </c>
      <c r="E25" s="441" t="s">
        <v>294</v>
      </c>
      <c r="F25" s="215">
        <f>G25+H25</f>
        <v>1</v>
      </c>
      <c r="G25" s="216">
        <v>1</v>
      </c>
      <c r="H25" s="217">
        <v>0</v>
      </c>
      <c r="I25" s="218">
        <v>1</v>
      </c>
      <c r="J25" s="219"/>
      <c r="K25" s="207">
        <v>0.05</v>
      </c>
      <c r="L25" s="208">
        <v>0.05</v>
      </c>
      <c r="M25" s="208"/>
      <c r="N25" s="208"/>
      <c r="O25" s="185">
        <v>0.1</v>
      </c>
      <c r="P25" s="220">
        <f t="shared" si="76"/>
        <v>0.2</v>
      </c>
      <c r="Q25" s="56"/>
      <c r="R25" s="26"/>
      <c r="S25" s="26"/>
      <c r="T25" s="425"/>
      <c r="V25" s="47"/>
      <c r="W25" s="440" t="s">
        <v>293</v>
      </c>
      <c r="X25" s="26" t="s">
        <v>294</v>
      </c>
      <c r="Y25" s="215">
        <f>Z25+AA25</f>
        <v>1</v>
      </c>
      <c r="Z25" s="216">
        <v>1</v>
      </c>
      <c r="AA25" s="217">
        <v>0</v>
      </c>
      <c r="AB25" s="218">
        <v>1</v>
      </c>
      <c r="AC25" s="251"/>
      <c r="AD25" s="207">
        <v>0.05</v>
      </c>
      <c r="AE25" s="208">
        <v>0.05</v>
      </c>
      <c r="AF25" s="208"/>
      <c r="AG25" s="208"/>
      <c r="AH25" s="185">
        <v>0.1</v>
      </c>
      <c r="AI25" s="220">
        <f t="shared" si="77"/>
        <v>0.2</v>
      </c>
      <c r="AJ25" s="199"/>
      <c r="AL25" s="47"/>
      <c r="AM25" s="440" t="s">
        <v>293</v>
      </c>
      <c r="AN25" s="26" t="s">
        <v>294</v>
      </c>
      <c r="AO25" s="215">
        <f t="shared" si="4"/>
        <v>0</v>
      </c>
      <c r="AP25" s="216">
        <f t="shared" si="5"/>
        <v>0</v>
      </c>
      <c r="AQ25" s="217">
        <f t="shared" si="6"/>
        <v>0</v>
      </c>
      <c r="AR25" s="218">
        <f t="shared" si="7"/>
        <v>0</v>
      </c>
      <c r="AS25" s="241"/>
      <c r="AT25" s="207">
        <f t="shared" si="8"/>
        <v>0</v>
      </c>
      <c r="AU25" s="208">
        <f t="shared" si="9"/>
        <v>0</v>
      </c>
      <c r="AV25" s="208">
        <f t="shared" si="10"/>
        <v>0</v>
      </c>
      <c r="AW25" s="208">
        <f t="shared" si="11"/>
        <v>0</v>
      </c>
      <c r="AX25" s="185">
        <f t="shared" si="12"/>
        <v>0</v>
      </c>
      <c r="AY25" s="220">
        <f t="shared" si="13"/>
        <v>0</v>
      </c>
      <c r="AZ25" s="204"/>
      <c r="BJ25" s="361" t="s">
        <v>170</v>
      </c>
      <c r="BK25" s="362">
        <v>0</v>
      </c>
      <c r="BL25" s="363">
        <v>0</v>
      </c>
      <c r="BM25" s="364">
        <v>0</v>
      </c>
      <c r="BN25" s="365">
        <v>0</v>
      </c>
      <c r="BO25" s="365">
        <v>2</v>
      </c>
      <c r="BP25" s="366">
        <f>I25-BN25</f>
        <v>1</v>
      </c>
      <c r="BQ25" s="39"/>
      <c r="BR25" s="410" t="s">
        <v>243</v>
      </c>
    </row>
    <row r="26" spans="1:70" ht="21.75" customHeight="1" thickTop="1" thickBot="1" x14ac:dyDescent="0.3">
      <c r="A26" s="183"/>
      <c r="B26" s="257"/>
      <c r="C26" s="48"/>
      <c r="D26" s="457" t="s">
        <v>85</v>
      </c>
      <c r="E26" s="458"/>
      <c r="F26" s="211">
        <f t="shared" ref="F26:P26" si="94">SUM(F3:F25)</f>
        <v>78</v>
      </c>
      <c r="G26" s="212">
        <f t="shared" si="94"/>
        <v>40</v>
      </c>
      <c r="H26" s="213">
        <f t="shared" si="94"/>
        <v>38</v>
      </c>
      <c r="I26" s="214">
        <f t="shared" si="94"/>
        <v>38</v>
      </c>
      <c r="J26" s="59">
        <f t="shared" si="94"/>
        <v>0</v>
      </c>
      <c r="K26" s="60">
        <f t="shared" si="94"/>
        <v>6.5099999999999989</v>
      </c>
      <c r="L26" s="61">
        <f t="shared" si="94"/>
        <v>10.280000000000001</v>
      </c>
      <c r="M26" s="61">
        <f t="shared" si="94"/>
        <v>5.5449999999999999</v>
      </c>
      <c r="N26" s="61">
        <f t="shared" si="94"/>
        <v>2.9499999999999997</v>
      </c>
      <c r="O26" s="62">
        <f t="shared" si="94"/>
        <v>11.284999999999998</v>
      </c>
      <c r="P26" s="240">
        <f t="shared" si="94"/>
        <v>36.57</v>
      </c>
      <c r="Q26" s="56"/>
      <c r="R26" s="248">
        <f>COUNTA(R3:R25)</f>
        <v>15</v>
      </c>
      <c r="S26" s="248">
        <f>COUNTA(S3:S25)</f>
        <v>15</v>
      </c>
      <c r="T26" s="461">
        <f>COUNTA(T3:T25)</f>
        <v>7</v>
      </c>
      <c r="V26" s="48"/>
      <c r="W26" s="254" t="s">
        <v>85</v>
      </c>
      <c r="X26" s="58"/>
      <c r="Y26" s="211">
        <f>SUM(Y3:Y25)</f>
        <v>74</v>
      </c>
      <c r="Z26" s="212">
        <f>SUM(Z3:Z25)</f>
        <v>38</v>
      </c>
      <c r="AA26" s="213">
        <f>SUM(AA3:AA25)</f>
        <v>36</v>
      </c>
      <c r="AB26" s="214">
        <f>SUM(AB3:AB25)</f>
        <v>32</v>
      </c>
      <c r="AC26" s="252"/>
      <c r="AD26" s="60">
        <f t="shared" ref="AD26:AI26" si="95">SUM(AD3:AD25)</f>
        <v>6.1099999999999994</v>
      </c>
      <c r="AE26" s="61">
        <f t="shared" si="95"/>
        <v>9.370000000000001</v>
      </c>
      <c r="AF26" s="61">
        <f t="shared" si="95"/>
        <v>4.7450000000000001</v>
      </c>
      <c r="AG26" s="61">
        <f t="shared" si="95"/>
        <v>3.22</v>
      </c>
      <c r="AH26" s="62">
        <f t="shared" si="95"/>
        <v>9.9250000000000007</v>
      </c>
      <c r="AI26" s="240">
        <f t="shared" si="95"/>
        <v>33.370000000000005</v>
      </c>
      <c r="AJ26" s="199"/>
      <c r="AL26" s="48"/>
      <c r="AM26" s="57" t="s">
        <v>85</v>
      </c>
      <c r="AN26" s="58"/>
      <c r="AO26" s="211">
        <f t="shared" si="4"/>
        <v>4</v>
      </c>
      <c r="AP26" s="212">
        <f t="shared" si="5"/>
        <v>2</v>
      </c>
      <c r="AQ26" s="213">
        <f t="shared" si="6"/>
        <v>2</v>
      </c>
      <c r="AR26" s="214">
        <f t="shared" si="7"/>
        <v>6</v>
      </c>
      <c r="AS26" s="242"/>
      <c r="AT26" s="243">
        <f t="shared" si="8"/>
        <v>0.39999999999999947</v>
      </c>
      <c r="AU26" s="244">
        <f t="shared" si="9"/>
        <v>0.91000000000000014</v>
      </c>
      <c r="AV26" s="244">
        <f t="shared" si="10"/>
        <v>0.79999999999999982</v>
      </c>
      <c r="AW26" s="244">
        <f t="shared" si="11"/>
        <v>-0.27000000000000046</v>
      </c>
      <c r="AX26" s="245">
        <f t="shared" si="12"/>
        <v>1.3599999999999977</v>
      </c>
      <c r="AY26" s="240">
        <f t="shared" si="13"/>
        <v>3.1999999999999957</v>
      </c>
      <c r="AZ26" s="204"/>
      <c r="BJ26" s="259" t="s">
        <v>237</v>
      </c>
      <c r="BK26" s="211">
        <f>SUM(BK3:BK24)</f>
        <v>97</v>
      </c>
      <c r="BL26" s="212">
        <f>SUM(BL3:BL24)</f>
        <v>46</v>
      </c>
      <c r="BM26" s="213">
        <f>SUM(BM3:BM24)</f>
        <v>51</v>
      </c>
      <c r="BN26" s="346">
        <f>SUM(BN3:BN24)</f>
        <v>38</v>
      </c>
      <c r="BO26" s="346">
        <f>SUM(BO3:BO24)</f>
        <v>38</v>
      </c>
      <c r="BP26" s="347">
        <f t="shared" si="15"/>
        <v>0</v>
      </c>
      <c r="BQ26" s="408"/>
      <c r="BR26" s="408"/>
    </row>
    <row r="27" spans="1:70" ht="18.75" customHeight="1" outlineLevel="1" thickTop="1" thickBot="1" x14ac:dyDescent="0.3">
      <c r="A27" s="183"/>
      <c r="B27" s="257"/>
      <c r="C27" s="47" t="s">
        <v>24</v>
      </c>
      <c r="D27" s="440" t="s">
        <v>269</v>
      </c>
      <c r="E27" s="26" t="s">
        <v>24</v>
      </c>
      <c r="F27" s="215">
        <f t="shared" ref="F27:F46" si="96">G27+H27</f>
        <v>8</v>
      </c>
      <c r="G27" s="216">
        <v>6</v>
      </c>
      <c r="H27" s="217">
        <v>2</v>
      </c>
      <c r="I27" s="218">
        <v>10</v>
      </c>
      <c r="J27" s="219"/>
      <c r="K27" s="207">
        <v>0.6</v>
      </c>
      <c r="L27" s="208">
        <v>0.17</v>
      </c>
      <c r="M27" s="208">
        <v>1.65</v>
      </c>
      <c r="N27" s="208">
        <v>0.35</v>
      </c>
      <c r="O27" s="185">
        <v>1.25</v>
      </c>
      <c r="P27" s="220">
        <f t="shared" ref="P27:P49" si="97">SUM(K27:O27)</f>
        <v>4.0199999999999996</v>
      </c>
      <c r="Q27" s="56"/>
      <c r="R27" s="26"/>
      <c r="S27" s="26"/>
      <c r="T27" s="425"/>
      <c r="V27" s="47" t="s">
        <v>24</v>
      </c>
      <c r="W27" s="249" t="s">
        <v>195</v>
      </c>
      <c r="X27" s="54" t="s">
        <v>24</v>
      </c>
      <c r="Y27" s="215">
        <f t="shared" ref="Y27:Y44" si="98">Z27+AA27</f>
        <v>8</v>
      </c>
      <c r="Z27" s="216">
        <v>6</v>
      </c>
      <c r="AA27" s="217">
        <v>2</v>
      </c>
      <c r="AB27" s="218">
        <v>10</v>
      </c>
      <c r="AC27" s="219"/>
      <c r="AD27" s="207">
        <v>0.6</v>
      </c>
      <c r="AE27" s="208">
        <v>0.17</v>
      </c>
      <c r="AF27" s="208">
        <v>1.65</v>
      </c>
      <c r="AG27" s="208">
        <v>0.35</v>
      </c>
      <c r="AH27" s="185">
        <v>1.25</v>
      </c>
      <c r="AI27" s="220">
        <f t="shared" ref="AI27:AI44" si="99">SUM(AD27:AH27)</f>
        <v>4.0199999999999996</v>
      </c>
      <c r="AJ27" s="199"/>
      <c r="AL27" s="47" t="s">
        <v>24</v>
      </c>
      <c r="AM27" s="53" t="s">
        <v>143</v>
      </c>
      <c r="AN27" s="54" t="s">
        <v>24</v>
      </c>
      <c r="AO27" s="215">
        <f t="shared" si="4"/>
        <v>0</v>
      </c>
      <c r="AP27" s="216">
        <f t="shared" si="5"/>
        <v>0</v>
      </c>
      <c r="AQ27" s="217">
        <f t="shared" si="6"/>
        <v>0</v>
      </c>
      <c r="AR27" s="218">
        <f t="shared" si="7"/>
        <v>0</v>
      </c>
      <c r="AS27" s="241"/>
      <c r="AT27" s="207">
        <f t="shared" si="8"/>
        <v>0</v>
      </c>
      <c r="AU27" s="208">
        <f t="shared" si="9"/>
        <v>0</v>
      </c>
      <c r="AV27" s="208">
        <f t="shared" si="10"/>
        <v>0</v>
      </c>
      <c r="AW27" s="208">
        <f t="shared" si="11"/>
        <v>0</v>
      </c>
      <c r="AX27" s="185">
        <f t="shared" si="12"/>
        <v>0</v>
      </c>
      <c r="AY27" s="220">
        <f t="shared" si="13"/>
        <v>0</v>
      </c>
      <c r="AZ27" s="204"/>
      <c r="BJ27" s="349" t="s">
        <v>24</v>
      </c>
      <c r="BK27" s="350">
        <f t="shared" ref="BK27:BK42" si="100">BL27+BM27</f>
        <v>8</v>
      </c>
      <c r="BL27" s="351">
        <v>6</v>
      </c>
      <c r="BM27" s="352">
        <v>2</v>
      </c>
      <c r="BN27" s="353">
        <v>6</v>
      </c>
      <c r="BO27" s="353">
        <v>9</v>
      </c>
      <c r="BP27" s="406">
        <f t="shared" si="15"/>
        <v>4</v>
      </c>
      <c r="BQ27" s="486" t="s">
        <v>248</v>
      </c>
      <c r="BR27" s="413" t="s">
        <v>253</v>
      </c>
    </row>
    <row r="28" spans="1:70" ht="18.75" customHeight="1" outlineLevel="1" thickTop="1" thickBot="1" x14ac:dyDescent="0.3">
      <c r="A28" s="183"/>
      <c r="B28" s="257"/>
      <c r="C28" s="47" t="s">
        <v>23</v>
      </c>
      <c r="D28" s="189" t="s">
        <v>87</v>
      </c>
      <c r="E28" s="26" t="s">
        <v>50</v>
      </c>
      <c r="F28" s="215">
        <f t="shared" si="96"/>
        <v>2</v>
      </c>
      <c r="G28" s="216">
        <v>1</v>
      </c>
      <c r="H28" s="217">
        <v>1</v>
      </c>
      <c r="I28" s="218">
        <v>9</v>
      </c>
      <c r="J28" s="219"/>
      <c r="K28" s="207">
        <v>0.3</v>
      </c>
      <c r="L28" s="208">
        <v>1.07</v>
      </c>
      <c r="M28" s="208">
        <v>0.7</v>
      </c>
      <c r="N28" s="208">
        <v>0.2</v>
      </c>
      <c r="O28" s="185">
        <v>1.05</v>
      </c>
      <c r="P28" s="220">
        <f t="shared" si="97"/>
        <v>3.3200000000000003</v>
      </c>
      <c r="Q28" s="56"/>
      <c r="R28" s="26" t="s">
        <v>309</v>
      </c>
      <c r="S28" s="26" t="s">
        <v>309</v>
      </c>
      <c r="T28" s="425" t="s">
        <v>309</v>
      </c>
      <c r="V28" s="47" t="s">
        <v>23</v>
      </c>
      <c r="W28" s="249" t="s">
        <v>196</v>
      </c>
      <c r="X28" s="54" t="s">
        <v>50</v>
      </c>
      <c r="Y28" s="215">
        <f t="shared" si="98"/>
        <v>2</v>
      </c>
      <c r="Z28" s="216">
        <v>1</v>
      </c>
      <c r="AA28" s="217">
        <v>1</v>
      </c>
      <c r="AB28" s="218">
        <v>9</v>
      </c>
      <c r="AC28" s="219"/>
      <c r="AD28" s="207">
        <v>0.4</v>
      </c>
      <c r="AE28" s="208">
        <v>1.17</v>
      </c>
      <c r="AF28" s="208">
        <v>1</v>
      </c>
      <c r="AG28" s="208">
        <v>0.2</v>
      </c>
      <c r="AH28" s="185">
        <v>0.7</v>
      </c>
      <c r="AI28" s="220">
        <f t="shared" si="99"/>
        <v>3.4699999999999998</v>
      </c>
      <c r="AJ28" s="199"/>
      <c r="AL28" s="47" t="s">
        <v>23</v>
      </c>
      <c r="AM28" s="53" t="s">
        <v>144</v>
      </c>
      <c r="AN28" s="54" t="s">
        <v>50</v>
      </c>
      <c r="AO28" s="215">
        <f t="shared" si="4"/>
        <v>0</v>
      </c>
      <c r="AP28" s="216">
        <f t="shared" si="5"/>
        <v>0</v>
      </c>
      <c r="AQ28" s="217">
        <f t="shared" si="6"/>
        <v>0</v>
      </c>
      <c r="AR28" s="218">
        <f t="shared" si="7"/>
        <v>0</v>
      </c>
      <c r="AS28" s="241"/>
      <c r="AT28" s="207">
        <f t="shared" si="8"/>
        <v>-0.10000000000000003</v>
      </c>
      <c r="AU28" s="208">
        <f t="shared" si="9"/>
        <v>-9.9999999999999867E-2</v>
      </c>
      <c r="AV28" s="208">
        <f t="shared" si="10"/>
        <v>-0.30000000000000004</v>
      </c>
      <c r="AW28" s="208">
        <f t="shared" si="11"/>
        <v>0</v>
      </c>
      <c r="AX28" s="185">
        <f t="shared" si="12"/>
        <v>0.35000000000000009</v>
      </c>
      <c r="AY28" s="220">
        <f t="shared" si="13"/>
        <v>-0.14999999999999947</v>
      </c>
      <c r="AZ28" s="204"/>
      <c r="BJ28" s="403" t="s">
        <v>50</v>
      </c>
      <c r="BK28" s="356">
        <f t="shared" si="100"/>
        <v>3</v>
      </c>
      <c r="BL28" s="357">
        <v>1</v>
      </c>
      <c r="BM28" s="358">
        <v>2</v>
      </c>
      <c r="BN28" s="359">
        <v>12</v>
      </c>
      <c r="BO28" s="359">
        <v>11</v>
      </c>
      <c r="BP28" s="360">
        <f t="shared" si="15"/>
        <v>-3</v>
      </c>
      <c r="BQ28" s="487"/>
      <c r="BR28" s="403"/>
    </row>
    <row r="29" spans="1:70" ht="18.75" customHeight="1" outlineLevel="1" thickTop="1" thickBot="1" x14ac:dyDescent="0.3">
      <c r="A29" s="183"/>
      <c r="B29" s="257"/>
      <c r="C29" s="47" t="s">
        <v>23</v>
      </c>
      <c r="D29" s="189" t="s">
        <v>88</v>
      </c>
      <c r="E29" s="26" t="s">
        <v>51</v>
      </c>
      <c r="F29" s="215">
        <f t="shared" si="96"/>
        <v>2</v>
      </c>
      <c r="G29" s="216">
        <v>1</v>
      </c>
      <c r="H29" s="217">
        <v>1</v>
      </c>
      <c r="I29" s="218">
        <v>6</v>
      </c>
      <c r="J29" s="219"/>
      <c r="K29" s="207"/>
      <c r="L29" s="208">
        <v>0.03</v>
      </c>
      <c r="M29" s="208">
        <v>0.55000000000000004</v>
      </c>
      <c r="N29" s="208">
        <v>0.8</v>
      </c>
      <c r="O29" s="185">
        <v>1</v>
      </c>
      <c r="P29" s="220">
        <f t="shared" si="97"/>
        <v>2.38</v>
      </c>
      <c r="Q29" s="56"/>
      <c r="R29" s="26" t="s">
        <v>309</v>
      </c>
      <c r="S29" s="26" t="s">
        <v>309</v>
      </c>
      <c r="T29" s="425" t="s">
        <v>309</v>
      </c>
      <c r="V29" s="47" t="s">
        <v>23</v>
      </c>
      <c r="W29" s="249" t="s">
        <v>197</v>
      </c>
      <c r="X29" s="54" t="s">
        <v>51</v>
      </c>
      <c r="Y29" s="215">
        <f t="shared" si="98"/>
        <v>2</v>
      </c>
      <c r="Z29" s="216">
        <v>1</v>
      </c>
      <c r="AA29" s="217">
        <v>1</v>
      </c>
      <c r="AB29" s="218">
        <v>3</v>
      </c>
      <c r="AC29" s="219"/>
      <c r="AD29" s="207"/>
      <c r="AE29" s="208">
        <v>0.03</v>
      </c>
      <c r="AF29" s="208">
        <v>0.55000000000000004</v>
      </c>
      <c r="AG29" s="208">
        <v>0.4</v>
      </c>
      <c r="AH29" s="185">
        <v>0.5</v>
      </c>
      <c r="AI29" s="220">
        <f t="shared" si="99"/>
        <v>1.48</v>
      </c>
      <c r="AJ29" s="199"/>
      <c r="AL29" s="47" t="s">
        <v>23</v>
      </c>
      <c r="AM29" s="53" t="s">
        <v>145</v>
      </c>
      <c r="AN29" s="54" t="s">
        <v>51</v>
      </c>
      <c r="AO29" s="215">
        <f t="shared" si="4"/>
        <v>0</v>
      </c>
      <c r="AP29" s="216">
        <f t="shared" si="5"/>
        <v>0</v>
      </c>
      <c r="AQ29" s="217">
        <f t="shared" si="6"/>
        <v>0</v>
      </c>
      <c r="AR29" s="218">
        <f t="shared" si="7"/>
        <v>3</v>
      </c>
      <c r="AS29" s="241"/>
      <c r="AT29" s="207">
        <f t="shared" si="8"/>
        <v>0</v>
      </c>
      <c r="AU29" s="208">
        <f t="shared" si="9"/>
        <v>0</v>
      </c>
      <c r="AV29" s="208">
        <f t="shared" si="10"/>
        <v>0</v>
      </c>
      <c r="AW29" s="208">
        <f t="shared" si="11"/>
        <v>0.4</v>
      </c>
      <c r="AX29" s="185">
        <f t="shared" si="12"/>
        <v>0.5</v>
      </c>
      <c r="AY29" s="220">
        <f t="shared" si="13"/>
        <v>0.89999999999999991</v>
      </c>
      <c r="AZ29" s="204"/>
      <c r="BJ29" s="403" t="s">
        <v>51</v>
      </c>
      <c r="BK29" s="356">
        <f t="shared" si="100"/>
        <v>1</v>
      </c>
      <c r="BL29" s="357">
        <v>1</v>
      </c>
      <c r="BM29" s="358">
        <v>0</v>
      </c>
      <c r="BN29" s="359">
        <v>4</v>
      </c>
      <c r="BO29" s="359">
        <v>4</v>
      </c>
      <c r="BP29" s="360">
        <f t="shared" si="15"/>
        <v>2</v>
      </c>
      <c r="BQ29" s="487"/>
      <c r="BR29" s="403"/>
    </row>
    <row r="30" spans="1:70" ht="18.75" customHeight="1" outlineLevel="1" thickTop="1" thickBot="1" x14ac:dyDescent="0.3">
      <c r="A30" s="183"/>
      <c r="B30" s="257"/>
      <c r="C30" s="47" t="s">
        <v>23</v>
      </c>
      <c r="D30" s="189" t="s">
        <v>89</v>
      </c>
      <c r="E30" s="26" t="s">
        <v>52</v>
      </c>
      <c r="F30" s="215">
        <f t="shared" si="96"/>
        <v>3</v>
      </c>
      <c r="G30" s="216">
        <v>2</v>
      </c>
      <c r="H30" s="217">
        <v>1</v>
      </c>
      <c r="I30" s="218">
        <v>8</v>
      </c>
      <c r="J30" s="219"/>
      <c r="K30" s="207">
        <v>0.5</v>
      </c>
      <c r="L30" s="208">
        <v>0.75</v>
      </c>
      <c r="M30" s="208">
        <v>0.3</v>
      </c>
      <c r="N30" s="208">
        <v>0.5</v>
      </c>
      <c r="O30" s="185">
        <v>0.2</v>
      </c>
      <c r="P30" s="220">
        <f t="shared" si="97"/>
        <v>2.25</v>
      </c>
      <c r="Q30" s="56"/>
      <c r="R30" s="26" t="s">
        <v>309</v>
      </c>
      <c r="S30" s="26" t="s">
        <v>309</v>
      </c>
      <c r="T30" s="425" t="s">
        <v>309</v>
      </c>
      <c r="V30" s="47" t="s">
        <v>23</v>
      </c>
      <c r="W30" s="249" t="s">
        <v>198</v>
      </c>
      <c r="X30" s="54" t="s">
        <v>52</v>
      </c>
      <c r="Y30" s="215">
        <f t="shared" si="98"/>
        <v>2</v>
      </c>
      <c r="Z30" s="216">
        <v>2</v>
      </c>
      <c r="AA30" s="217">
        <v>0</v>
      </c>
      <c r="AB30" s="218">
        <v>9</v>
      </c>
      <c r="AC30" s="219"/>
      <c r="AD30" s="207">
        <v>0.5</v>
      </c>
      <c r="AE30" s="208">
        <v>0.7</v>
      </c>
      <c r="AF30" s="208">
        <v>0.3</v>
      </c>
      <c r="AG30" s="208">
        <v>0.5</v>
      </c>
      <c r="AH30" s="185">
        <v>0.25</v>
      </c>
      <c r="AI30" s="220">
        <f t="shared" si="99"/>
        <v>2.25</v>
      </c>
      <c r="AJ30" s="199"/>
      <c r="AL30" s="47" t="s">
        <v>23</v>
      </c>
      <c r="AM30" s="53" t="s">
        <v>146</v>
      </c>
      <c r="AN30" s="54" t="s">
        <v>52</v>
      </c>
      <c r="AO30" s="215">
        <f t="shared" si="4"/>
        <v>1</v>
      </c>
      <c r="AP30" s="216">
        <f t="shared" si="5"/>
        <v>0</v>
      </c>
      <c r="AQ30" s="217">
        <f t="shared" si="6"/>
        <v>1</v>
      </c>
      <c r="AR30" s="218">
        <f t="shared" si="7"/>
        <v>-1</v>
      </c>
      <c r="AS30" s="241"/>
      <c r="AT30" s="207">
        <f t="shared" si="8"/>
        <v>0</v>
      </c>
      <c r="AU30" s="208">
        <f t="shared" si="9"/>
        <v>5.0000000000000044E-2</v>
      </c>
      <c r="AV30" s="208">
        <f t="shared" si="10"/>
        <v>0</v>
      </c>
      <c r="AW30" s="208">
        <f t="shared" si="11"/>
        <v>0</v>
      </c>
      <c r="AX30" s="185">
        <f t="shared" si="12"/>
        <v>-4.9999999999999989E-2</v>
      </c>
      <c r="AY30" s="220">
        <f t="shared" si="13"/>
        <v>0</v>
      </c>
      <c r="AZ30" s="204"/>
      <c r="BJ30" s="403" t="s">
        <v>52</v>
      </c>
      <c r="BK30" s="356">
        <f t="shared" si="100"/>
        <v>1</v>
      </c>
      <c r="BL30" s="357">
        <v>1</v>
      </c>
      <c r="BM30" s="358">
        <v>0</v>
      </c>
      <c r="BN30" s="359">
        <v>7</v>
      </c>
      <c r="BO30" s="359">
        <v>6</v>
      </c>
      <c r="BP30" s="360">
        <f t="shared" si="15"/>
        <v>1</v>
      </c>
      <c r="BQ30" s="487"/>
      <c r="BR30" s="403"/>
    </row>
    <row r="31" spans="1:70" ht="18.75" customHeight="1" outlineLevel="1" thickTop="1" thickBot="1" x14ac:dyDescent="0.3">
      <c r="A31" s="183"/>
      <c r="B31" s="257"/>
      <c r="C31" s="47" t="s">
        <v>23</v>
      </c>
      <c r="D31" s="189" t="s">
        <v>90</v>
      </c>
      <c r="E31" s="26" t="s">
        <v>53</v>
      </c>
      <c r="F31" s="215">
        <f t="shared" si="96"/>
        <v>2</v>
      </c>
      <c r="G31" s="216">
        <v>1</v>
      </c>
      <c r="H31" s="217">
        <v>1</v>
      </c>
      <c r="I31" s="218">
        <v>7</v>
      </c>
      <c r="J31" s="219"/>
      <c r="K31" s="207">
        <v>0.1</v>
      </c>
      <c r="L31" s="208">
        <v>0.5</v>
      </c>
      <c r="M31" s="208">
        <v>0.2</v>
      </c>
      <c r="N31" s="208">
        <v>0.45</v>
      </c>
      <c r="O31" s="185">
        <v>0.6</v>
      </c>
      <c r="P31" s="220">
        <f t="shared" si="97"/>
        <v>1.85</v>
      </c>
      <c r="Q31" s="56"/>
      <c r="R31" s="26"/>
      <c r="S31" s="26"/>
      <c r="T31" s="425"/>
      <c r="V31" s="47" t="s">
        <v>23</v>
      </c>
      <c r="W31" s="249" t="s">
        <v>199</v>
      </c>
      <c r="X31" s="54" t="s">
        <v>53</v>
      </c>
      <c r="Y31" s="215">
        <f t="shared" si="98"/>
        <v>2</v>
      </c>
      <c r="Z31" s="216">
        <v>1</v>
      </c>
      <c r="AA31" s="217">
        <v>1</v>
      </c>
      <c r="AB31" s="218">
        <v>7</v>
      </c>
      <c r="AC31" s="219"/>
      <c r="AD31" s="207">
        <v>0.1</v>
      </c>
      <c r="AE31" s="208">
        <v>0.5</v>
      </c>
      <c r="AF31" s="208">
        <v>0.2</v>
      </c>
      <c r="AG31" s="208">
        <v>0.45</v>
      </c>
      <c r="AH31" s="185">
        <v>0.6</v>
      </c>
      <c r="AI31" s="220">
        <f t="shared" si="99"/>
        <v>1.85</v>
      </c>
      <c r="AJ31" s="199"/>
      <c r="AL31" s="47" t="s">
        <v>23</v>
      </c>
      <c r="AM31" s="189" t="s">
        <v>90</v>
      </c>
      <c r="AN31" s="54" t="s">
        <v>53</v>
      </c>
      <c r="AO31" s="215">
        <f t="shared" si="4"/>
        <v>0</v>
      </c>
      <c r="AP31" s="216">
        <f t="shared" si="5"/>
        <v>0</v>
      </c>
      <c r="AQ31" s="217">
        <f t="shared" si="6"/>
        <v>0</v>
      </c>
      <c r="AR31" s="218">
        <f t="shared" si="7"/>
        <v>0</v>
      </c>
      <c r="AS31" s="241"/>
      <c r="AT31" s="207">
        <f t="shared" si="8"/>
        <v>0</v>
      </c>
      <c r="AU31" s="208">
        <f t="shared" si="9"/>
        <v>0</v>
      </c>
      <c r="AV31" s="208">
        <f t="shared" si="10"/>
        <v>0</v>
      </c>
      <c r="AW31" s="208">
        <f t="shared" si="11"/>
        <v>0</v>
      </c>
      <c r="AX31" s="185">
        <f t="shared" si="12"/>
        <v>0</v>
      </c>
      <c r="AY31" s="220">
        <f t="shared" si="13"/>
        <v>0</v>
      </c>
      <c r="AZ31" s="204"/>
      <c r="BJ31" s="403" t="s">
        <v>53</v>
      </c>
      <c r="BK31" s="356">
        <f t="shared" si="100"/>
        <v>3</v>
      </c>
      <c r="BL31" s="357">
        <v>2</v>
      </c>
      <c r="BM31" s="358">
        <v>1</v>
      </c>
      <c r="BN31" s="359">
        <v>7</v>
      </c>
      <c r="BO31" s="359">
        <v>7</v>
      </c>
      <c r="BP31" s="360">
        <f t="shared" si="15"/>
        <v>0</v>
      </c>
      <c r="BQ31" s="487"/>
      <c r="BR31" s="403"/>
    </row>
    <row r="32" spans="1:70" ht="18.75" customHeight="1" outlineLevel="1" thickTop="1" thickBot="1" x14ac:dyDescent="0.3">
      <c r="A32" s="183"/>
      <c r="B32" s="257"/>
      <c r="C32" s="47" t="s">
        <v>23</v>
      </c>
      <c r="D32" s="440" t="s">
        <v>313</v>
      </c>
      <c r="E32" s="26" t="s">
        <v>54</v>
      </c>
      <c r="F32" s="215">
        <f t="shared" si="96"/>
        <v>1</v>
      </c>
      <c r="G32" s="216">
        <v>1</v>
      </c>
      <c r="H32" s="217">
        <v>0</v>
      </c>
      <c r="I32" s="218">
        <v>5</v>
      </c>
      <c r="J32" s="219"/>
      <c r="K32" s="207">
        <v>0.1</v>
      </c>
      <c r="L32" s="208"/>
      <c r="M32" s="208"/>
      <c r="N32" s="208">
        <v>0.2</v>
      </c>
      <c r="O32" s="185">
        <v>0.05</v>
      </c>
      <c r="P32" s="220">
        <f t="shared" si="97"/>
        <v>0.35000000000000003</v>
      </c>
      <c r="Q32" s="56"/>
      <c r="R32" s="26"/>
      <c r="S32" s="26"/>
      <c r="T32" s="428"/>
      <c r="V32" s="47" t="s">
        <v>23</v>
      </c>
      <c r="W32" s="249" t="s">
        <v>200</v>
      </c>
      <c r="X32" s="54" t="s">
        <v>54</v>
      </c>
      <c r="Y32" s="215">
        <f t="shared" si="98"/>
        <v>1</v>
      </c>
      <c r="Z32" s="216">
        <v>1</v>
      </c>
      <c r="AA32" s="217">
        <v>0</v>
      </c>
      <c r="AB32" s="218">
        <v>5</v>
      </c>
      <c r="AC32" s="219"/>
      <c r="AD32" s="207">
        <v>0.1</v>
      </c>
      <c r="AE32" s="208"/>
      <c r="AF32" s="208"/>
      <c r="AG32" s="208">
        <v>0.2</v>
      </c>
      <c r="AH32" s="185">
        <v>0.05</v>
      </c>
      <c r="AI32" s="220">
        <f t="shared" si="99"/>
        <v>0.35000000000000003</v>
      </c>
      <c r="AJ32" s="199"/>
      <c r="AL32" s="47" t="s">
        <v>23</v>
      </c>
      <c r="AM32" s="189" t="s">
        <v>167</v>
      </c>
      <c r="AN32" s="54" t="s">
        <v>54</v>
      </c>
      <c r="AO32" s="215">
        <f t="shared" si="4"/>
        <v>0</v>
      </c>
      <c r="AP32" s="216">
        <f t="shared" si="5"/>
        <v>0</v>
      </c>
      <c r="AQ32" s="217">
        <f t="shared" si="6"/>
        <v>0</v>
      </c>
      <c r="AR32" s="218">
        <f t="shared" si="7"/>
        <v>0</v>
      </c>
      <c r="AS32" s="241"/>
      <c r="AT32" s="207">
        <f t="shared" si="8"/>
        <v>0</v>
      </c>
      <c r="AU32" s="208">
        <f t="shared" si="9"/>
        <v>0</v>
      </c>
      <c r="AV32" s="208">
        <f t="shared" si="10"/>
        <v>0</v>
      </c>
      <c r="AW32" s="208">
        <f t="shared" si="11"/>
        <v>0</v>
      </c>
      <c r="AX32" s="185">
        <f t="shared" si="12"/>
        <v>0</v>
      </c>
      <c r="AY32" s="220">
        <f t="shared" si="13"/>
        <v>0</v>
      </c>
      <c r="AZ32" s="204"/>
      <c r="BJ32" s="403" t="s">
        <v>54</v>
      </c>
      <c r="BK32" s="356">
        <f t="shared" si="100"/>
        <v>2</v>
      </c>
      <c r="BL32" s="357">
        <v>1</v>
      </c>
      <c r="BM32" s="358">
        <v>1</v>
      </c>
      <c r="BN32" s="359">
        <v>0</v>
      </c>
      <c r="BO32" s="359">
        <v>1</v>
      </c>
      <c r="BP32" s="360">
        <f t="shared" si="15"/>
        <v>5</v>
      </c>
      <c r="BQ32" s="487"/>
      <c r="BR32" s="409" t="s">
        <v>243</v>
      </c>
    </row>
    <row r="33" spans="1:71" ht="18.75" customHeight="1" outlineLevel="1" thickTop="1" thickBot="1" x14ac:dyDescent="0.3">
      <c r="A33" s="183"/>
      <c r="B33" s="257"/>
      <c r="C33" s="47" t="s">
        <v>23</v>
      </c>
      <c r="D33" s="189" t="s">
        <v>181</v>
      </c>
      <c r="E33" s="26" t="s">
        <v>55</v>
      </c>
      <c r="F33" s="215">
        <f t="shared" si="96"/>
        <v>2</v>
      </c>
      <c r="G33" s="216">
        <v>1</v>
      </c>
      <c r="H33" s="217">
        <v>1</v>
      </c>
      <c r="I33" s="218">
        <v>3</v>
      </c>
      <c r="J33" s="219"/>
      <c r="K33" s="207"/>
      <c r="L33" s="208">
        <v>0.03</v>
      </c>
      <c r="M33" s="208"/>
      <c r="N33" s="208">
        <v>0.1</v>
      </c>
      <c r="O33" s="185">
        <v>0.2</v>
      </c>
      <c r="P33" s="220">
        <f t="shared" si="97"/>
        <v>0.33</v>
      </c>
      <c r="Q33" s="56"/>
      <c r="R33" s="26"/>
      <c r="S33" s="26"/>
      <c r="T33" s="428"/>
      <c r="V33" s="47" t="s">
        <v>23</v>
      </c>
      <c r="W33" s="249" t="s">
        <v>201</v>
      </c>
      <c r="X33" s="54" t="s">
        <v>55</v>
      </c>
      <c r="Y33" s="215">
        <f t="shared" si="98"/>
        <v>2</v>
      </c>
      <c r="Z33" s="216">
        <v>1</v>
      </c>
      <c r="AA33" s="217">
        <v>1</v>
      </c>
      <c r="AB33" s="218">
        <v>3</v>
      </c>
      <c r="AC33" s="219"/>
      <c r="AD33" s="207"/>
      <c r="AE33" s="208">
        <v>0.03</v>
      </c>
      <c r="AF33" s="208"/>
      <c r="AG33" s="208">
        <v>0.1</v>
      </c>
      <c r="AH33" s="185">
        <v>0.2</v>
      </c>
      <c r="AI33" s="220">
        <f t="shared" si="99"/>
        <v>0.33</v>
      </c>
      <c r="AJ33" s="199"/>
      <c r="AL33" s="47" t="s">
        <v>23</v>
      </c>
      <c r="AM33" s="189" t="s">
        <v>92</v>
      </c>
      <c r="AN33" s="54" t="s">
        <v>55</v>
      </c>
      <c r="AO33" s="215">
        <f t="shared" si="4"/>
        <v>0</v>
      </c>
      <c r="AP33" s="216">
        <f t="shared" si="5"/>
        <v>0</v>
      </c>
      <c r="AQ33" s="217">
        <f t="shared" si="6"/>
        <v>0</v>
      </c>
      <c r="AR33" s="218">
        <f t="shared" si="7"/>
        <v>0</v>
      </c>
      <c r="AS33" s="241"/>
      <c r="AT33" s="207">
        <f t="shared" si="8"/>
        <v>0</v>
      </c>
      <c r="AU33" s="208">
        <f t="shared" si="9"/>
        <v>0</v>
      </c>
      <c r="AV33" s="208">
        <f t="shared" si="10"/>
        <v>0</v>
      </c>
      <c r="AW33" s="208">
        <f t="shared" si="11"/>
        <v>0</v>
      </c>
      <c r="AX33" s="185">
        <f t="shared" si="12"/>
        <v>0</v>
      </c>
      <c r="AY33" s="220">
        <f t="shared" si="13"/>
        <v>0</v>
      </c>
      <c r="AZ33" s="204"/>
      <c r="BJ33" s="403" t="s">
        <v>55</v>
      </c>
      <c r="BK33" s="356">
        <f t="shared" si="100"/>
        <v>2</v>
      </c>
      <c r="BL33" s="357">
        <v>1</v>
      </c>
      <c r="BM33" s="358">
        <v>1</v>
      </c>
      <c r="BN33" s="359">
        <v>1</v>
      </c>
      <c r="BO33" s="359">
        <v>2</v>
      </c>
      <c r="BP33" s="360">
        <f t="shared" si="15"/>
        <v>2</v>
      </c>
      <c r="BQ33" s="487"/>
      <c r="BR33" s="409" t="s">
        <v>243</v>
      </c>
    </row>
    <row r="34" spans="1:71" ht="18.75" customHeight="1" outlineLevel="1" thickTop="1" thickBot="1" x14ac:dyDescent="0.3">
      <c r="A34" s="183"/>
      <c r="B34" s="257"/>
      <c r="C34" s="250" t="s">
        <v>23</v>
      </c>
      <c r="D34" s="249" t="s">
        <v>178</v>
      </c>
      <c r="E34" s="26" t="s">
        <v>175</v>
      </c>
      <c r="F34" s="215">
        <f t="shared" si="96"/>
        <v>2</v>
      </c>
      <c r="G34" s="216">
        <v>1</v>
      </c>
      <c r="H34" s="217">
        <v>1</v>
      </c>
      <c r="I34" s="218">
        <v>3</v>
      </c>
      <c r="J34" s="219"/>
      <c r="K34" s="207"/>
      <c r="L34" s="208">
        <v>4.4999999999999998E-2</v>
      </c>
      <c r="M34" s="208"/>
      <c r="N34" s="208"/>
      <c r="O34" s="185">
        <v>0.6</v>
      </c>
      <c r="P34" s="220">
        <f t="shared" si="97"/>
        <v>0.64500000000000002</v>
      </c>
      <c r="Q34" s="56"/>
      <c r="R34" s="26"/>
      <c r="S34" s="26"/>
      <c r="T34" s="425"/>
      <c r="V34" s="47" t="s">
        <v>23</v>
      </c>
      <c r="W34" s="249" t="s">
        <v>202</v>
      </c>
      <c r="X34" s="26" t="s">
        <v>174</v>
      </c>
      <c r="Y34" s="215">
        <f t="shared" si="98"/>
        <v>2</v>
      </c>
      <c r="Z34" s="216">
        <v>1</v>
      </c>
      <c r="AA34" s="217">
        <v>1</v>
      </c>
      <c r="AB34" s="218">
        <v>3</v>
      </c>
      <c r="AC34" s="219"/>
      <c r="AD34" s="207"/>
      <c r="AE34" s="208">
        <v>4.4999999999999998E-2</v>
      </c>
      <c r="AF34" s="208"/>
      <c r="AG34" s="208"/>
      <c r="AH34" s="185">
        <v>0.6</v>
      </c>
      <c r="AI34" s="220">
        <f t="shared" si="99"/>
        <v>0.64500000000000002</v>
      </c>
      <c r="AJ34" s="199"/>
      <c r="AL34" s="47" t="s">
        <v>23</v>
      </c>
      <c r="AM34" s="189" t="s">
        <v>261</v>
      </c>
      <c r="AN34" s="26" t="s">
        <v>174</v>
      </c>
      <c r="AO34" s="215">
        <f t="shared" si="4"/>
        <v>0</v>
      </c>
      <c r="AP34" s="216">
        <f t="shared" si="5"/>
        <v>0</v>
      </c>
      <c r="AQ34" s="217">
        <f t="shared" si="6"/>
        <v>0</v>
      </c>
      <c r="AR34" s="218">
        <f t="shared" si="7"/>
        <v>0</v>
      </c>
      <c r="AS34" s="241"/>
      <c r="AT34" s="207">
        <f t="shared" si="8"/>
        <v>0</v>
      </c>
      <c r="AU34" s="208">
        <f t="shared" si="9"/>
        <v>0</v>
      </c>
      <c r="AV34" s="208">
        <f t="shared" si="10"/>
        <v>0</v>
      </c>
      <c r="AW34" s="208">
        <f t="shared" si="11"/>
        <v>0</v>
      </c>
      <c r="AX34" s="185">
        <f t="shared" si="12"/>
        <v>0</v>
      </c>
      <c r="AY34" s="220">
        <f t="shared" si="13"/>
        <v>0</v>
      </c>
      <c r="AZ34" s="204"/>
      <c r="BJ34" s="403" t="s">
        <v>239</v>
      </c>
      <c r="BK34" s="356">
        <f t="shared" si="100"/>
        <v>2</v>
      </c>
      <c r="BL34" s="357">
        <v>1</v>
      </c>
      <c r="BM34" s="358">
        <v>1</v>
      </c>
      <c r="BN34" s="359">
        <v>3</v>
      </c>
      <c r="BO34" s="359">
        <v>2</v>
      </c>
      <c r="BP34" s="360">
        <f t="shared" si="15"/>
        <v>0</v>
      </c>
      <c r="BQ34" s="487"/>
      <c r="BR34" s="409" t="s">
        <v>247</v>
      </c>
    </row>
    <row r="35" spans="1:71" ht="18.75" hidden="1" customHeight="1" outlineLevel="1" thickTop="1" thickBot="1" x14ac:dyDescent="0.3">
      <c r="A35" s="183"/>
      <c r="B35" s="257"/>
      <c r="C35" s="47" t="s">
        <v>28</v>
      </c>
      <c r="D35" s="189" t="s">
        <v>94</v>
      </c>
      <c r="E35" s="26" t="s">
        <v>57</v>
      </c>
      <c r="F35" s="215">
        <f t="shared" si="96"/>
        <v>0</v>
      </c>
      <c r="G35" s="216"/>
      <c r="H35" s="217"/>
      <c r="I35" s="218"/>
      <c r="J35" s="219"/>
      <c r="K35" s="207"/>
      <c r="L35" s="208"/>
      <c r="M35" s="208"/>
      <c r="N35" s="208"/>
      <c r="O35" s="185"/>
      <c r="P35" s="220">
        <f t="shared" si="97"/>
        <v>0</v>
      </c>
      <c r="Q35" s="56"/>
      <c r="R35" s="26"/>
      <c r="S35" s="26"/>
      <c r="T35" s="425"/>
      <c r="V35" s="47" t="s">
        <v>28</v>
      </c>
      <c r="W35" s="249" t="s">
        <v>203</v>
      </c>
      <c r="X35" s="54" t="s">
        <v>57</v>
      </c>
      <c r="Y35" s="215">
        <f t="shared" si="98"/>
        <v>0</v>
      </c>
      <c r="Z35" s="216"/>
      <c r="AA35" s="217"/>
      <c r="AB35" s="218"/>
      <c r="AC35" s="219"/>
      <c r="AD35" s="207"/>
      <c r="AE35" s="208"/>
      <c r="AF35" s="208"/>
      <c r="AG35" s="208"/>
      <c r="AH35" s="185"/>
      <c r="AI35" s="220">
        <f t="shared" si="99"/>
        <v>0</v>
      </c>
      <c r="AJ35" s="199"/>
      <c r="AL35" s="47" t="s">
        <v>28</v>
      </c>
      <c r="AM35" s="53" t="s">
        <v>147</v>
      </c>
      <c r="AN35" s="54" t="s">
        <v>57</v>
      </c>
      <c r="AO35" s="215">
        <f t="shared" si="4"/>
        <v>0</v>
      </c>
      <c r="AP35" s="216">
        <f t="shared" si="5"/>
        <v>0</v>
      </c>
      <c r="AQ35" s="217">
        <f t="shared" si="6"/>
        <v>0</v>
      </c>
      <c r="AR35" s="218">
        <f t="shared" si="7"/>
        <v>0</v>
      </c>
      <c r="AS35" s="241"/>
      <c r="AT35" s="207">
        <f t="shared" si="8"/>
        <v>0</v>
      </c>
      <c r="AU35" s="208">
        <f t="shared" si="9"/>
        <v>0</v>
      </c>
      <c r="AV35" s="208">
        <f t="shared" si="10"/>
        <v>0</v>
      </c>
      <c r="AW35" s="208">
        <f t="shared" si="11"/>
        <v>0</v>
      </c>
      <c r="AX35" s="185">
        <f t="shared" si="12"/>
        <v>0</v>
      </c>
      <c r="AY35" s="220">
        <f t="shared" si="13"/>
        <v>0</v>
      </c>
      <c r="AZ35" s="204"/>
      <c r="BJ35" s="404" t="s">
        <v>57</v>
      </c>
      <c r="BK35" s="362">
        <f t="shared" si="100"/>
        <v>2</v>
      </c>
      <c r="BL35" s="363">
        <v>1</v>
      </c>
      <c r="BM35" s="364">
        <v>1</v>
      </c>
      <c r="BN35" s="365">
        <v>2</v>
      </c>
      <c r="BO35" s="365">
        <v>4</v>
      </c>
      <c r="BP35" s="366">
        <f t="shared" si="15"/>
        <v>-2</v>
      </c>
      <c r="BQ35" s="488"/>
      <c r="BR35" s="410" t="s">
        <v>243</v>
      </c>
    </row>
    <row r="36" spans="1:71" ht="32" outlineLevel="1" thickTop="1" thickBot="1" x14ac:dyDescent="0.3">
      <c r="A36" s="183"/>
      <c r="B36" s="257"/>
      <c r="C36" s="47" t="s">
        <v>27</v>
      </c>
      <c r="D36" s="440" t="s">
        <v>317</v>
      </c>
      <c r="E36" s="26" t="s">
        <v>306</v>
      </c>
      <c r="F36" s="215">
        <f t="shared" si="96"/>
        <v>3</v>
      </c>
      <c r="G36" s="216">
        <v>1</v>
      </c>
      <c r="H36" s="217">
        <v>2</v>
      </c>
      <c r="I36" s="218">
        <v>3</v>
      </c>
      <c r="J36" s="219"/>
      <c r="K36" s="207">
        <v>0.1</v>
      </c>
      <c r="L36" s="208">
        <v>0.62</v>
      </c>
      <c r="M36" s="208">
        <v>0.45</v>
      </c>
      <c r="N36" s="208">
        <v>0.45</v>
      </c>
      <c r="O36" s="185">
        <v>0.5</v>
      </c>
      <c r="P36" s="220">
        <f t="shared" si="97"/>
        <v>2.12</v>
      </c>
      <c r="Q36" s="56"/>
      <c r="R36" s="26" t="s">
        <v>309</v>
      </c>
      <c r="S36" s="26" t="s">
        <v>309</v>
      </c>
      <c r="T36" s="425" t="s">
        <v>309</v>
      </c>
      <c r="V36" s="47" t="s">
        <v>27</v>
      </c>
      <c r="W36" s="249" t="s">
        <v>204</v>
      </c>
      <c r="X36" s="54" t="s">
        <v>58</v>
      </c>
      <c r="Y36" s="215">
        <f t="shared" si="98"/>
        <v>3</v>
      </c>
      <c r="Z36" s="216">
        <v>1</v>
      </c>
      <c r="AA36" s="217">
        <v>2</v>
      </c>
      <c r="AB36" s="218">
        <v>3</v>
      </c>
      <c r="AC36" s="219"/>
      <c r="AD36" s="207">
        <v>0.1</v>
      </c>
      <c r="AE36" s="208">
        <v>0.62</v>
      </c>
      <c r="AF36" s="208">
        <v>0.45</v>
      </c>
      <c r="AG36" s="208">
        <v>0.45</v>
      </c>
      <c r="AH36" s="185">
        <v>0.5</v>
      </c>
      <c r="AI36" s="220">
        <f t="shared" si="99"/>
        <v>2.12</v>
      </c>
      <c r="AJ36" s="199"/>
      <c r="AL36" s="47" t="s">
        <v>27</v>
      </c>
      <c r="AM36" s="53" t="s">
        <v>148</v>
      </c>
      <c r="AN36" s="54" t="s">
        <v>58</v>
      </c>
      <c r="AO36" s="215">
        <f t="shared" si="4"/>
        <v>0</v>
      </c>
      <c r="AP36" s="216">
        <f t="shared" si="5"/>
        <v>0</v>
      </c>
      <c r="AQ36" s="217">
        <f t="shared" si="6"/>
        <v>0</v>
      </c>
      <c r="AR36" s="218">
        <f t="shared" si="7"/>
        <v>0</v>
      </c>
      <c r="AS36" s="241"/>
      <c r="AT36" s="207">
        <f t="shared" si="8"/>
        <v>0</v>
      </c>
      <c r="AU36" s="208">
        <f t="shared" si="9"/>
        <v>0</v>
      </c>
      <c r="AV36" s="208">
        <f t="shared" si="10"/>
        <v>0</v>
      </c>
      <c r="AW36" s="208">
        <f t="shared" si="11"/>
        <v>0</v>
      </c>
      <c r="AX36" s="185">
        <f t="shared" si="12"/>
        <v>0</v>
      </c>
      <c r="AY36" s="220">
        <f t="shared" si="13"/>
        <v>0</v>
      </c>
      <c r="AZ36" s="204"/>
      <c r="BJ36" s="349" t="s">
        <v>58</v>
      </c>
      <c r="BK36" s="350">
        <f t="shared" si="100"/>
        <v>4</v>
      </c>
      <c r="BL36" s="351">
        <v>2</v>
      </c>
      <c r="BM36" s="352">
        <v>2</v>
      </c>
      <c r="BN36" s="353">
        <v>3</v>
      </c>
      <c r="BO36" s="353">
        <v>4</v>
      </c>
      <c r="BP36" s="354">
        <f t="shared" si="15"/>
        <v>0</v>
      </c>
      <c r="BQ36" s="486" t="s">
        <v>249</v>
      </c>
      <c r="BR36" s="411"/>
    </row>
    <row r="37" spans="1:71" ht="18.75" customHeight="1" outlineLevel="1" thickTop="1" thickBot="1" x14ac:dyDescent="0.3">
      <c r="A37" s="183"/>
      <c r="B37" s="257"/>
      <c r="C37" s="47" t="s">
        <v>27</v>
      </c>
      <c r="D37" s="189" t="s">
        <v>116</v>
      </c>
      <c r="E37" s="26" t="s">
        <v>59</v>
      </c>
      <c r="F37" s="215">
        <f t="shared" si="96"/>
        <v>1</v>
      </c>
      <c r="G37" s="216">
        <v>0</v>
      </c>
      <c r="H37" s="217">
        <v>1</v>
      </c>
      <c r="I37" s="218">
        <v>0</v>
      </c>
      <c r="J37" s="219"/>
      <c r="K37" s="207"/>
      <c r="L37" s="208">
        <v>0.1</v>
      </c>
      <c r="M37" s="208">
        <v>0.55000000000000004</v>
      </c>
      <c r="N37" s="208"/>
      <c r="O37" s="185"/>
      <c r="P37" s="220">
        <f t="shared" si="97"/>
        <v>0.65</v>
      </c>
      <c r="Q37" s="56"/>
      <c r="R37" s="26"/>
      <c r="S37" s="26"/>
      <c r="T37" s="428"/>
      <c r="V37" s="47" t="s">
        <v>27</v>
      </c>
      <c r="W37" s="249" t="s">
        <v>205</v>
      </c>
      <c r="X37" s="54" t="s">
        <v>59</v>
      </c>
      <c r="Y37" s="215">
        <f t="shared" si="98"/>
        <v>1</v>
      </c>
      <c r="Z37" s="216">
        <v>0</v>
      </c>
      <c r="AA37" s="217">
        <v>1</v>
      </c>
      <c r="AB37" s="218">
        <v>0</v>
      </c>
      <c r="AC37" s="219"/>
      <c r="AD37" s="207"/>
      <c r="AE37" s="208">
        <v>0.1</v>
      </c>
      <c r="AF37" s="208">
        <v>0.55000000000000004</v>
      </c>
      <c r="AG37" s="208"/>
      <c r="AH37" s="185"/>
      <c r="AI37" s="220">
        <f t="shared" si="99"/>
        <v>0.65</v>
      </c>
      <c r="AJ37" s="199"/>
      <c r="AL37" s="47" t="s">
        <v>27</v>
      </c>
      <c r="AM37" s="53" t="s">
        <v>149</v>
      </c>
      <c r="AN37" s="54" t="s">
        <v>59</v>
      </c>
      <c r="AO37" s="215">
        <f t="shared" si="4"/>
        <v>0</v>
      </c>
      <c r="AP37" s="216">
        <f t="shared" si="5"/>
        <v>0</v>
      </c>
      <c r="AQ37" s="217">
        <f t="shared" si="6"/>
        <v>0</v>
      </c>
      <c r="AR37" s="218">
        <f t="shared" si="7"/>
        <v>0</v>
      </c>
      <c r="AS37" s="241"/>
      <c r="AT37" s="207">
        <f t="shared" si="8"/>
        <v>0</v>
      </c>
      <c r="AU37" s="208">
        <f t="shared" si="9"/>
        <v>0</v>
      </c>
      <c r="AV37" s="208">
        <f t="shared" si="10"/>
        <v>0</v>
      </c>
      <c r="AW37" s="208">
        <f t="shared" si="11"/>
        <v>0</v>
      </c>
      <c r="AX37" s="185">
        <f t="shared" si="12"/>
        <v>0</v>
      </c>
      <c r="AY37" s="220">
        <f t="shared" si="13"/>
        <v>0</v>
      </c>
      <c r="AZ37" s="204"/>
      <c r="BJ37" s="355" t="s">
        <v>59</v>
      </c>
      <c r="BK37" s="356">
        <f t="shared" si="100"/>
        <v>1</v>
      </c>
      <c r="BL37" s="357">
        <v>1</v>
      </c>
      <c r="BM37" s="358">
        <v>0</v>
      </c>
      <c r="BN37" s="359">
        <v>1</v>
      </c>
      <c r="BO37" s="359">
        <v>0</v>
      </c>
      <c r="BP37" s="360">
        <f t="shared" si="15"/>
        <v>-1</v>
      </c>
      <c r="BQ37" s="487"/>
      <c r="BR37" s="409" t="s">
        <v>245</v>
      </c>
    </row>
    <row r="38" spans="1:71" ht="18.75" customHeight="1" outlineLevel="1" thickTop="1" thickBot="1" x14ac:dyDescent="0.3">
      <c r="A38" s="183"/>
      <c r="B38" s="257"/>
      <c r="C38" s="47" t="s">
        <v>30</v>
      </c>
      <c r="D38" s="189" t="s">
        <v>96</v>
      </c>
      <c r="E38" s="26" t="s">
        <v>60</v>
      </c>
      <c r="F38" s="215">
        <f t="shared" si="96"/>
        <v>2</v>
      </c>
      <c r="G38" s="216">
        <v>1</v>
      </c>
      <c r="H38" s="217">
        <v>1</v>
      </c>
      <c r="I38" s="218">
        <v>4</v>
      </c>
      <c r="J38" s="219"/>
      <c r="K38" s="207">
        <v>0.1</v>
      </c>
      <c r="L38" s="208">
        <v>0.03</v>
      </c>
      <c r="M38" s="208"/>
      <c r="N38" s="208"/>
      <c r="O38" s="185">
        <v>0.4</v>
      </c>
      <c r="P38" s="220">
        <f t="shared" si="97"/>
        <v>0.53</v>
      </c>
      <c r="Q38" s="56"/>
      <c r="R38" s="441" t="s">
        <v>309</v>
      </c>
      <c r="S38" s="26" t="s">
        <v>309</v>
      </c>
      <c r="T38" s="425"/>
      <c r="V38" s="47" t="s">
        <v>30</v>
      </c>
      <c r="W38" s="249" t="s">
        <v>206</v>
      </c>
      <c r="X38" s="54" t="s">
        <v>60</v>
      </c>
      <c r="Y38" s="215">
        <f t="shared" si="98"/>
        <v>2</v>
      </c>
      <c r="Z38" s="216">
        <v>1</v>
      </c>
      <c r="AA38" s="217">
        <v>1</v>
      </c>
      <c r="AB38" s="218">
        <v>3</v>
      </c>
      <c r="AC38" s="219"/>
      <c r="AD38" s="207">
        <v>0.1</v>
      </c>
      <c r="AE38" s="208">
        <v>0.03</v>
      </c>
      <c r="AF38" s="208"/>
      <c r="AG38" s="208"/>
      <c r="AH38" s="185">
        <v>0.4</v>
      </c>
      <c r="AI38" s="220">
        <f t="shared" si="99"/>
        <v>0.53</v>
      </c>
      <c r="AJ38" s="199"/>
      <c r="AL38" s="47" t="s">
        <v>30</v>
      </c>
      <c r="AM38" s="53" t="s">
        <v>150</v>
      </c>
      <c r="AN38" s="54" t="s">
        <v>60</v>
      </c>
      <c r="AO38" s="215">
        <f t="shared" si="4"/>
        <v>0</v>
      </c>
      <c r="AP38" s="216">
        <f t="shared" si="5"/>
        <v>0</v>
      </c>
      <c r="AQ38" s="217">
        <f t="shared" si="6"/>
        <v>0</v>
      </c>
      <c r="AR38" s="218">
        <f t="shared" si="7"/>
        <v>1</v>
      </c>
      <c r="AS38" s="241"/>
      <c r="AT38" s="207">
        <f t="shared" si="8"/>
        <v>0</v>
      </c>
      <c r="AU38" s="208">
        <f t="shared" si="9"/>
        <v>0</v>
      </c>
      <c r="AV38" s="208">
        <f t="shared" si="10"/>
        <v>0</v>
      </c>
      <c r="AW38" s="208">
        <f t="shared" si="11"/>
        <v>0</v>
      </c>
      <c r="AX38" s="185">
        <f t="shared" si="12"/>
        <v>0</v>
      </c>
      <c r="AY38" s="220">
        <f t="shared" si="13"/>
        <v>0</v>
      </c>
      <c r="AZ38" s="204"/>
      <c r="BJ38" s="355" t="s">
        <v>60</v>
      </c>
      <c r="BK38" s="356">
        <f t="shared" si="100"/>
        <v>3</v>
      </c>
      <c r="BL38" s="357">
        <v>1</v>
      </c>
      <c r="BM38" s="358">
        <v>2</v>
      </c>
      <c r="BN38" s="359">
        <v>4</v>
      </c>
      <c r="BO38" s="359">
        <v>5</v>
      </c>
      <c r="BP38" s="360">
        <f t="shared" si="15"/>
        <v>0</v>
      </c>
      <c r="BQ38" s="487"/>
      <c r="BR38" s="409"/>
    </row>
    <row r="39" spans="1:71" ht="18.75" customHeight="1" outlineLevel="1" thickTop="1" thickBot="1" x14ac:dyDescent="0.3">
      <c r="A39" s="183"/>
      <c r="B39" s="257"/>
      <c r="C39" s="47" t="s">
        <v>30</v>
      </c>
      <c r="D39" s="189" t="s">
        <v>97</v>
      </c>
      <c r="E39" s="26" t="s">
        <v>305</v>
      </c>
      <c r="F39" s="215">
        <f t="shared" si="96"/>
        <v>5</v>
      </c>
      <c r="G39" s="216">
        <v>2</v>
      </c>
      <c r="H39" s="217">
        <v>3</v>
      </c>
      <c r="I39" s="218">
        <v>2</v>
      </c>
      <c r="J39" s="219"/>
      <c r="K39" s="207">
        <v>0.2</v>
      </c>
      <c r="L39" s="208">
        <v>0.12</v>
      </c>
      <c r="M39" s="208">
        <v>0.25</v>
      </c>
      <c r="N39" s="208">
        <v>0.5</v>
      </c>
      <c r="O39" s="185">
        <v>2.25</v>
      </c>
      <c r="P39" s="220">
        <f t="shared" si="97"/>
        <v>3.3200000000000003</v>
      </c>
      <c r="Q39" s="56"/>
      <c r="R39" s="441" t="s">
        <v>309</v>
      </c>
      <c r="S39" s="26" t="s">
        <v>309</v>
      </c>
      <c r="T39" s="425" t="s">
        <v>309</v>
      </c>
      <c r="V39" s="47" t="s">
        <v>30</v>
      </c>
      <c r="W39" s="249" t="s">
        <v>207</v>
      </c>
      <c r="X39" s="54" t="s">
        <v>61</v>
      </c>
      <c r="Y39" s="215">
        <f t="shared" si="98"/>
        <v>5</v>
      </c>
      <c r="Z39" s="216">
        <v>2</v>
      </c>
      <c r="AA39" s="217">
        <v>3</v>
      </c>
      <c r="AB39" s="218">
        <v>5</v>
      </c>
      <c r="AC39" s="219"/>
      <c r="AD39" s="207">
        <v>0.2</v>
      </c>
      <c r="AE39" s="208">
        <v>0.12</v>
      </c>
      <c r="AF39" s="208">
        <v>0.25</v>
      </c>
      <c r="AG39" s="208">
        <v>0.5</v>
      </c>
      <c r="AH39" s="185">
        <v>3</v>
      </c>
      <c r="AI39" s="220">
        <f t="shared" si="99"/>
        <v>4.07</v>
      </c>
      <c r="AJ39" s="199"/>
      <c r="AL39" s="47" t="s">
        <v>30</v>
      </c>
      <c r="AM39" s="53" t="s">
        <v>151</v>
      </c>
      <c r="AN39" s="54" t="s">
        <v>61</v>
      </c>
      <c r="AO39" s="215">
        <f t="shared" si="4"/>
        <v>0</v>
      </c>
      <c r="AP39" s="216">
        <f t="shared" si="5"/>
        <v>0</v>
      </c>
      <c r="AQ39" s="217">
        <f t="shared" si="6"/>
        <v>0</v>
      </c>
      <c r="AR39" s="218">
        <f t="shared" si="7"/>
        <v>-3</v>
      </c>
      <c r="AS39" s="241"/>
      <c r="AT39" s="207">
        <f t="shared" si="8"/>
        <v>0</v>
      </c>
      <c r="AU39" s="208">
        <f t="shared" si="9"/>
        <v>0</v>
      </c>
      <c r="AV39" s="208">
        <f t="shared" si="10"/>
        <v>0</v>
      </c>
      <c r="AW39" s="208">
        <f t="shared" si="11"/>
        <v>0</v>
      </c>
      <c r="AX39" s="185">
        <f t="shared" si="12"/>
        <v>-0.75</v>
      </c>
      <c r="AY39" s="220">
        <f t="shared" si="13"/>
        <v>-0.75</v>
      </c>
      <c r="AZ39" s="204"/>
      <c r="BJ39" s="361" t="s">
        <v>61</v>
      </c>
      <c r="BK39" s="362">
        <f t="shared" si="100"/>
        <v>6</v>
      </c>
      <c r="BL39" s="363">
        <v>2</v>
      </c>
      <c r="BM39" s="364">
        <v>4</v>
      </c>
      <c r="BN39" s="365">
        <v>1</v>
      </c>
      <c r="BO39" s="365">
        <v>3</v>
      </c>
      <c r="BP39" s="366">
        <f t="shared" si="15"/>
        <v>1</v>
      </c>
      <c r="BQ39" s="488"/>
      <c r="BR39" s="410" t="s">
        <v>246</v>
      </c>
    </row>
    <row r="40" spans="1:71" ht="18.75" customHeight="1" outlineLevel="1" thickTop="1" thickBot="1" x14ac:dyDescent="0.3">
      <c r="A40" s="183"/>
      <c r="B40" s="257"/>
      <c r="C40" s="47" t="s">
        <v>26</v>
      </c>
      <c r="D40" s="189" t="s">
        <v>168</v>
      </c>
      <c r="E40" s="26" t="s">
        <v>62</v>
      </c>
      <c r="F40" s="215">
        <f t="shared" si="96"/>
        <v>5</v>
      </c>
      <c r="G40" s="216">
        <v>4</v>
      </c>
      <c r="H40" s="217">
        <v>1</v>
      </c>
      <c r="I40" s="218">
        <v>2</v>
      </c>
      <c r="J40" s="219"/>
      <c r="K40" s="207">
        <v>0.3</v>
      </c>
      <c r="L40" s="208">
        <v>0.06</v>
      </c>
      <c r="M40" s="208"/>
      <c r="N40" s="208">
        <v>1</v>
      </c>
      <c r="O40" s="185">
        <v>0.15</v>
      </c>
      <c r="P40" s="220">
        <f t="shared" si="97"/>
        <v>1.5099999999999998</v>
      </c>
      <c r="Q40" s="56"/>
      <c r="R40" s="26" t="s">
        <v>309</v>
      </c>
      <c r="S40" s="26" t="s">
        <v>309</v>
      </c>
      <c r="T40" s="425" t="s">
        <v>321</v>
      </c>
      <c r="V40" s="47" t="s">
        <v>26</v>
      </c>
      <c r="W40" s="249" t="s">
        <v>208</v>
      </c>
      <c r="X40" s="54" t="s">
        <v>62</v>
      </c>
      <c r="Y40" s="215">
        <f t="shared" si="98"/>
        <v>5</v>
      </c>
      <c r="Z40" s="216">
        <v>4</v>
      </c>
      <c r="AA40" s="217">
        <v>1</v>
      </c>
      <c r="AB40" s="218">
        <v>4</v>
      </c>
      <c r="AC40" s="219"/>
      <c r="AD40" s="207">
        <v>0.3</v>
      </c>
      <c r="AE40" s="208">
        <v>0.06</v>
      </c>
      <c r="AF40" s="208"/>
      <c r="AG40" s="208">
        <v>1.25</v>
      </c>
      <c r="AH40" s="185">
        <v>0.35</v>
      </c>
      <c r="AI40" s="220">
        <f t="shared" si="99"/>
        <v>1.96</v>
      </c>
      <c r="AJ40" s="199"/>
      <c r="AL40" s="47" t="s">
        <v>26</v>
      </c>
      <c r="AM40" s="53" t="s">
        <v>152</v>
      </c>
      <c r="AN40" s="54" t="s">
        <v>62</v>
      </c>
      <c r="AO40" s="215">
        <f t="shared" si="4"/>
        <v>0</v>
      </c>
      <c r="AP40" s="216">
        <f t="shared" si="5"/>
        <v>0</v>
      </c>
      <c r="AQ40" s="217">
        <f t="shared" si="6"/>
        <v>0</v>
      </c>
      <c r="AR40" s="218">
        <f t="shared" si="7"/>
        <v>-2</v>
      </c>
      <c r="AS40" s="241"/>
      <c r="AT40" s="207">
        <f t="shared" si="8"/>
        <v>0</v>
      </c>
      <c r="AU40" s="208">
        <f t="shared" si="9"/>
        <v>0</v>
      </c>
      <c r="AV40" s="208">
        <f t="shared" si="10"/>
        <v>0</v>
      </c>
      <c r="AW40" s="208">
        <f t="shared" si="11"/>
        <v>-0.25</v>
      </c>
      <c r="AX40" s="185">
        <f t="shared" si="12"/>
        <v>-0.19999999999999998</v>
      </c>
      <c r="AY40" s="220">
        <f t="shared" si="13"/>
        <v>-0.45000000000000018</v>
      </c>
      <c r="AZ40" s="204"/>
      <c r="BJ40" s="349" t="s">
        <v>62</v>
      </c>
      <c r="BK40" s="350">
        <f t="shared" si="100"/>
        <v>6</v>
      </c>
      <c r="BL40" s="351">
        <v>4</v>
      </c>
      <c r="BM40" s="352">
        <v>2</v>
      </c>
      <c r="BN40" s="353">
        <v>2</v>
      </c>
      <c r="BO40" s="353">
        <v>4</v>
      </c>
      <c r="BP40" s="354">
        <f t="shared" si="15"/>
        <v>0</v>
      </c>
      <c r="BQ40" s="486" t="s">
        <v>250</v>
      </c>
      <c r="BR40" s="414" t="s">
        <v>254</v>
      </c>
    </row>
    <row r="41" spans="1:71" ht="18.75" customHeight="1" outlineLevel="1" thickTop="1" thickBot="1" x14ac:dyDescent="0.3">
      <c r="A41" s="183"/>
      <c r="B41" s="257"/>
      <c r="C41" s="47" t="s">
        <v>26</v>
      </c>
      <c r="D41" s="189" t="s">
        <v>98</v>
      </c>
      <c r="E41" s="26" t="s">
        <v>63</v>
      </c>
      <c r="F41" s="215">
        <f t="shared" si="96"/>
        <v>3</v>
      </c>
      <c r="G41" s="216">
        <v>3</v>
      </c>
      <c r="H41" s="217">
        <v>0</v>
      </c>
      <c r="I41" s="218">
        <v>2</v>
      </c>
      <c r="J41" s="219"/>
      <c r="K41" s="207">
        <v>1</v>
      </c>
      <c r="L41" s="208">
        <v>0.13</v>
      </c>
      <c r="M41" s="208"/>
      <c r="N41" s="208">
        <v>0.35</v>
      </c>
      <c r="O41" s="185"/>
      <c r="P41" s="220">
        <f t="shared" si="97"/>
        <v>1.48</v>
      </c>
      <c r="Q41" s="56"/>
      <c r="R41" s="26" t="s">
        <v>309</v>
      </c>
      <c r="S41" s="26" t="s">
        <v>309</v>
      </c>
      <c r="T41" s="428"/>
      <c r="V41" s="47" t="s">
        <v>26</v>
      </c>
      <c r="W41" s="249" t="s">
        <v>209</v>
      </c>
      <c r="X41" s="54" t="s">
        <v>63</v>
      </c>
      <c r="Y41" s="215">
        <f t="shared" si="98"/>
        <v>5</v>
      </c>
      <c r="Z41" s="216">
        <v>3</v>
      </c>
      <c r="AA41" s="217">
        <v>2</v>
      </c>
      <c r="AB41" s="218">
        <v>2</v>
      </c>
      <c r="AC41" s="219"/>
      <c r="AD41" s="207">
        <v>1</v>
      </c>
      <c r="AE41" s="208">
        <v>0.13</v>
      </c>
      <c r="AF41" s="208">
        <v>0.2</v>
      </c>
      <c r="AG41" s="208">
        <v>0.6</v>
      </c>
      <c r="AH41" s="185"/>
      <c r="AI41" s="220">
        <f t="shared" si="99"/>
        <v>1.9299999999999997</v>
      </c>
      <c r="AJ41" s="199"/>
      <c r="AL41" s="47" t="s">
        <v>26</v>
      </c>
      <c r="AM41" s="53" t="s">
        <v>153</v>
      </c>
      <c r="AN41" s="54" t="s">
        <v>63</v>
      </c>
      <c r="AO41" s="215">
        <f t="shared" si="4"/>
        <v>-2</v>
      </c>
      <c r="AP41" s="216">
        <f t="shared" si="5"/>
        <v>0</v>
      </c>
      <c r="AQ41" s="217">
        <f t="shared" si="6"/>
        <v>-2</v>
      </c>
      <c r="AR41" s="218">
        <f t="shared" si="7"/>
        <v>0</v>
      </c>
      <c r="AS41" s="241"/>
      <c r="AT41" s="207">
        <f t="shared" si="8"/>
        <v>0</v>
      </c>
      <c r="AU41" s="208">
        <f t="shared" si="9"/>
        <v>0</v>
      </c>
      <c r="AV41" s="208">
        <f t="shared" si="10"/>
        <v>-0.2</v>
      </c>
      <c r="AW41" s="208">
        <f t="shared" si="11"/>
        <v>-0.25</v>
      </c>
      <c r="AX41" s="185">
        <f t="shared" si="12"/>
        <v>0</v>
      </c>
      <c r="AY41" s="220">
        <f t="shared" si="13"/>
        <v>-0.44999999999999973</v>
      </c>
      <c r="AZ41" s="204"/>
      <c r="BJ41" s="361" t="s">
        <v>63</v>
      </c>
      <c r="BK41" s="362">
        <f t="shared" si="100"/>
        <v>4</v>
      </c>
      <c r="BL41" s="363">
        <v>3</v>
      </c>
      <c r="BM41" s="364">
        <v>1</v>
      </c>
      <c r="BN41" s="365">
        <v>3</v>
      </c>
      <c r="BO41" s="365">
        <v>2</v>
      </c>
      <c r="BP41" s="366">
        <f t="shared" si="15"/>
        <v>-1</v>
      </c>
      <c r="BQ41" s="488"/>
      <c r="BR41" s="404"/>
    </row>
    <row r="42" spans="1:71" ht="18.75" customHeight="1" outlineLevel="1" thickTop="1" thickBot="1" x14ac:dyDescent="0.3">
      <c r="A42" s="183"/>
      <c r="B42" s="257"/>
      <c r="C42" s="47" t="s">
        <v>33</v>
      </c>
      <c r="D42" s="189" t="s">
        <v>117</v>
      </c>
      <c r="E42" s="26" t="s">
        <v>64</v>
      </c>
      <c r="F42" s="215">
        <f t="shared" si="96"/>
        <v>3</v>
      </c>
      <c r="G42" s="216">
        <v>2</v>
      </c>
      <c r="H42" s="217">
        <v>1</v>
      </c>
      <c r="I42" s="218">
        <v>2</v>
      </c>
      <c r="J42" s="219"/>
      <c r="K42" s="207">
        <v>0.85</v>
      </c>
      <c r="L42" s="208"/>
      <c r="M42" s="208">
        <v>1.25</v>
      </c>
      <c r="N42" s="208">
        <v>0.35</v>
      </c>
      <c r="O42" s="185">
        <v>0.5</v>
      </c>
      <c r="P42" s="220">
        <f t="shared" si="97"/>
        <v>2.95</v>
      </c>
      <c r="Q42" s="56"/>
      <c r="R42" s="26" t="s">
        <v>309</v>
      </c>
      <c r="S42" s="26" t="s">
        <v>309</v>
      </c>
      <c r="T42" s="425" t="s">
        <v>309</v>
      </c>
      <c r="V42" s="47" t="s">
        <v>33</v>
      </c>
      <c r="W42" s="249" t="s">
        <v>210</v>
      </c>
      <c r="X42" s="54" t="s">
        <v>64</v>
      </c>
      <c r="Y42" s="215">
        <f t="shared" si="98"/>
        <v>4</v>
      </c>
      <c r="Z42" s="216">
        <v>2</v>
      </c>
      <c r="AA42" s="217">
        <v>2</v>
      </c>
      <c r="AB42" s="218">
        <v>2</v>
      </c>
      <c r="AC42" s="219"/>
      <c r="AD42" s="207">
        <v>0.75</v>
      </c>
      <c r="AE42" s="208"/>
      <c r="AF42" s="208">
        <v>1.35</v>
      </c>
      <c r="AG42" s="208">
        <v>0.45</v>
      </c>
      <c r="AH42" s="185">
        <v>0.6</v>
      </c>
      <c r="AI42" s="220">
        <f t="shared" si="99"/>
        <v>3.1500000000000004</v>
      </c>
      <c r="AJ42" s="199"/>
      <c r="AL42" s="47" t="s">
        <v>33</v>
      </c>
      <c r="AM42" s="53" t="s">
        <v>154</v>
      </c>
      <c r="AN42" s="54" t="s">
        <v>64</v>
      </c>
      <c r="AO42" s="215">
        <f t="shared" si="4"/>
        <v>-1</v>
      </c>
      <c r="AP42" s="216">
        <f t="shared" si="5"/>
        <v>0</v>
      </c>
      <c r="AQ42" s="217">
        <f t="shared" si="6"/>
        <v>-1</v>
      </c>
      <c r="AR42" s="218">
        <f t="shared" si="7"/>
        <v>0</v>
      </c>
      <c r="AS42" s="241"/>
      <c r="AT42" s="207">
        <f t="shared" si="8"/>
        <v>9.9999999999999978E-2</v>
      </c>
      <c r="AU42" s="208">
        <f t="shared" si="9"/>
        <v>0</v>
      </c>
      <c r="AV42" s="208">
        <f t="shared" si="10"/>
        <v>-0.10000000000000009</v>
      </c>
      <c r="AW42" s="208">
        <f t="shared" si="11"/>
        <v>-0.10000000000000003</v>
      </c>
      <c r="AX42" s="185">
        <f t="shared" si="12"/>
        <v>-9.9999999999999978E-2</v>
      </c>
      <c r="AY42" s="220">
        <f t="shared" si="13"/>
        <v>-0.20000000000000018</v>
      </c>
      <c r="AZ42" s="204"/>
      <c r="BJ42" s="384" t="s">
        <v>64</v>
      </c>
      <c r="BK42" s="385">
        <f t="shared" si="100"/>
        <v>2</v>
      </c>
      <c r="BL42" s="386">
        <v>1</v>
      </c>
      <c r="BM42" s="387">
        <v>1</v>
      </c>
      <c r="BN42" s="388">
        <v>0</v>
      </c>
      <c r="BO42" s="388">
        <v>1</v>
      </c>
      <c r="BP42" s="389">
        <f t="shared" si="15"/>
        <v>2</v>
      </c>
      <c r="BQ42" s="489">
        <f>SUM(BP42:BP46)</f>
        <v>1</v>
      </c>
      <c r="BR42" s="415" t="s">
        <v>243</v>
      </c>
      <c r="BS42" s="13"/>
    </row>
    <row r="43" spans="1:71" ht="18.75" customHeight="1" outlineLevel="1" thickTop="1" thickBot="1" x14ac:dyDescent="0.3">
      <c r="A43" s="183"/>
      <c r="B43" s="257"/>
      <c r="C43" s="47" t="s">
        <v>31</v>
      </c>
      <c r="D43" s="189" t="s">
        <v>99</v>
      </c>
      <c r="E43" s="26" t="s">
        <v>66</v>
      </c>
      <c r="F43" s="215">
        <f t="shared" si="96"/>
        <v>1</v>
      </c>
      <c r="G43" s="216">
        <v>1</v>
      </c>
      <c r="H43" s="217">
        <v>0</v>
      </c>
      <c r="I43" s="218">
        <v>0</v>
      </c>
      <c r="J43" s="219"/>
      <c r="K43" s="207">
        <v>0.1</v>
      </c>
      <c r="L43" s="208">
        <v>0.02</v>
      </c>
      <c r="M43" s="208"/>
      <c r="N43" s="208"/>
      <c r="O43" s="185"/>
      <c r="P43" s="220">
        <f t="shared" si="97"/>
        <v>0.12000000000000001</v>
      </c>
      <c r="Q43" s="56"/>
      <c r="R43" s="26" t="s">
        <v>308</v>
      </c>
      <c r="S43" s="26" t="s">
        <v>308</v>
      </c>
      <c r="T43" s="425"/>
      <c r="V43" s="47" t="s">
        <v>31</v>
      </c>
      <c r="W43" s="249" t="s">
        <v>211</v>
      </c>
      <c r="X43" s="54" t="s">
        <v>66</v>
      </c>
      <c r="Y43" s="215">
        <f t="shared" si="98"/>
        <v>1</v>
      </c>
      <c r="Z43" s="216">
        <v>1</v>
      </c>
      <c r="AA43" s="217">
        <v>0</v>
      </c>
      <c r="AB43" s="218">
        <v>0</v>
      </c>
      <c r="AC43" s="219"/>
      <c r="AD43" s="207">
        <v>0.1</v>
      </c>
      <c r="AE43" s="208">
        <v>0.02</v>
      </c>
      <c r="AF43" s="208"/>
      <c r="AG43" s="208"/>
      <c r="AH43" s="185"/>
      <c r="AI43" s="220">
        <f t="shared" si="99"/>
        <v>0.12000000000000001</v>
      </c>
      <c r="AJ43" s="199"/>
      <c r="AL43" s="47" t="s">
        <v>31</v>
      </c>
      <c r="AM43" s="53" t="s">
        <v>155</v>
      </c>
      <c r="AN43" s="54" t="s">
        <v>66</v>
      </c>
      <c r="AO43" s="215">
        <f t="shared" si="4"/>
        <v>0</v>
      </c>
      <c r="AP43" s="216">
        <f t="shared" si="5"/>
        <v>0</v>
      </c>
      <c r="AQ43" s="217">
        <f t="shared" si="6"/>
        <v>0</v>
      </c>
      <c r="AR43" s="218">
        <f t="shared" si="7"/>
        <v>0</v>
      </c>
      <c r="AS43" s="241"/>
      <c r="AT43" s="207">
        <f t="shared" si="8"/>
        <v>0</v>
      </c>
      <c r="AU43" s="208">
        <f t="shared" si="9"/>
        <v>0</v>
      </c>
      <c r="AV43" s="208">
        <f t="shared" si="10"/>
        <v>0</v>
      </c>
      <c r="AW43" s="208">
        <f t="shared" si="11"/>
        <v>0</v>
      </c>
      <c r="AX43" s="185">
        <f t="shared" si="12"/>
        <v>0</v>
      </c>
      <c r="AY43" s="220">
        <f t="shared" si="13"/>
        <v>0</v>
      </c>
      <c r="AZ43" s="204"/>
      <c r="BJ43" s="390" t="s">
        <v>66</v>
      </c>
      <c r="BK43" s="391">
        <f>BL43+BM43</f>
        <v>1</v>
      </c>
      <c r="BL43" s="392">
        <v>1</v>
      </c>
      <c r="BM43" s="393">
        <v>0</v>
      </c>
      <c r="BN43" s="394">
        <v>0</v>
      </c>
      <c r="BO43" s="394">
        <v>0</v>
      </c>
      <c r="BP43" s="395">
        <f t="shared" si="15"/>
        <v>0</v>
      </c>
      <c r="BQ43" s="490"/>
      <c r="BR43" s="416"/>
    </row>
    <row r="44" spans="1:71" ht="18.75" customHeight="1" outlineLevel="1" thickTop="1" thickBot="1" x14ac:dyDescent="0.3">
      <c r="A44" s="183"/>
      <c r="B44" s="257"/>
      <c r="C44" s="47" t="s">
        <v>115</v>
      </c>
      <c r="D44" s="189" t="s">
        <v>100</v>
      </c>
      <c r="E44" s="26" t="s">
        <v>67</v>
      </c>
      <c r="F44" s="215">
        <f t="shared" si="96"/>
        <v>1</v>
      </c>
      <c r="G44" s="216">
        <v>1</v>
      </c>
      <c r="H44" s="217">
        <v>0</v>
      </c>
      <c r="I44" s="218">
        <v>2</v>
      </c>
      <c r="J44" s="219"/>
      <c r="K44" s="207">
        <v>0.05</v>
      </c>
      <c r="L44" s="208">
        <v>0.05</v>
      </c>
      <c r="M44" s="208"/>
      <c r="N44" s="208">
        <v>0.4</v>
      </c>
      <c r="O44" s="185">
        <v>0.1</v>
      </c>
      <c r="P44" s="220">
        <f t="shared" si="97"/>
        <v>0.6</v>
      </c>
      <c r="Q44" s="56"/>
      <c r="R44" s="26"/>
      <c r="S44" s="26"/>
      <c r="T44" s="425"/>
      <c r="V44" s="47" t="s">
        <v>115</v>
      </c>
      <c r="W44" s="249" t="s">
        <v>212</v>
      </c>
      <c r="X44" s="54" t="s">
        <v>67</v>
      </c>
      <c r="Y44" s="215">
        <f t="shared" si="98"/>
        <v>1</v>
      </c>
      <c r="Z44" s="216">
        <v>1</v>
      </c>
      <c r="AA44" s="217">
        <v>0</v>
      </c>
      <c r="AB44" s="218">
        <v>2</v>
      </c>
      <c r="AC44" s="219"/>
      <c r="AD44" s="207">
        <v>0.05</v>
      </c>
      <c r="AE44" s="208">
        <v>0.05</v>
      </c>
      <c r="AF44" s="208"/>
      <c r="AG44" s="208">
        <v>0.4</v>
      </c>
      <c r="AH44" s="185">
        <v>0.1</v>
      </c>
      <c r="AI44" s="220">
        <f t="shared" si="99"/>
        <v>0.6</v>
      </c>
      <c r="AJ44" s="199"/>
      <c r="AL44" s="47" t="s">
        <v>115</v>
      </c>
      <c r="AM44" s="53" t="s">
        <v>156</v>
      </c>
      <c r="AN44" s="54" t="s">
        <v>67</v>
      </c>
      <c r="AO44" s="215">
        <f t="shared" si="4"/>
        <v>0</v>
      </c>
      <c r="AP44" s="216">
        <f t="shared" si="5"/>
        <v>0</v>
      </c>
      <c r="AQ44" s="217">
        <f t="shared" si="6"/>
        <v>0</v>
      </c>
      <c r="AR44" s="218">
        <f t="shared" si="7"/>
        <v>0</v>
      </c>
      <c r="AS44" s="241"/>
      <c r="AT44" s="207">
        <f t="shared" si="8"/>
        <v>0</v>
      </c>
      <c r="AU44" s="208">
        <f t="shared" si="9"/>
        <v>0</v>
      </c>
      <c r="AV44" s="208">
        <f t="shared" si="10"/>
        <v>0</v>
      </c>
      <c r="AW44" s="208">
        <f t="shared" si="11"/>
        <v>0</v>
      </c>
      <c r="AX44" s="185">
        <f t="shared" si="12"/>
        <v>0</v>
      </c>
      <c r="AY44" s="220">
        <f t="shared" si="13"/>
        <v>0</v>
      </c>
      <c r="AZ44" s="204"/>
      <c r="BJ44" s="390" t="s">
        <v>67</v>
      </c>
      <c r="BK44" s="391">
        <f>BL44+BM44</f>
        <v>2</v>
      </c>
      <c r="BL44" s="392">
        <v>1</v>
      </c>
      <c r="BM44" s="393">
        <v>1</v>
      </c>
      <c r="BN44" s="394">
        <v>3</v>
      </c>
      <c r="BO44" s="394">
        <v>3</v>
      </c>
      <c r="BP44" s="395">
        <f t="shared" si="15"/>
        <v>-1</v>
      </c>
      <c r="BQ44" s="490"/>
      <c r="BR44" s="416"/>
    </row>
    <row r="45" spans="1:71" ht="18.75" customHeight="1" outlineLevel="1" thickTop="1" thickBot="1" x14ac:dyDescent="0.3">
      <c r="A45" s="183"/>
      <c r="B45" s="257"/>
      <c r="C45" s="47"/>
      <c r="D45" s="249" t="s">
        <v>179</v>
      </c>
      <c r="E45" s="26" t="s">
        <v>172</v>
      </c>
      <c r="F45" s="215">
        <f>G45+H45</f>
        <v>2</v>
      </c>
      <c r="G45" s="216">
        <v>1</v>
      </c>
      <c r="H45" s="217">
        <v>1</v>
      </c>
      <c r="I45" s="218">
        <v>1</v>
      </c>
      <c r="J45" s="219"/>
      <c r="K45" s="207"/>
      <c r="L45" s="208"/>
      <c r="M45" s="208"/>
      <c r="N45" s="208"/>
      <c r="O45" s="185">
        <v>1.9</v>
      </c>
      <c r="P45" s="220">
        <f>SUM(K45:O45)</f>
        <v>1.9</v>
      </c>
      <c r="Q45" s="56"/>
      <c r="R45" s="26"/>
      <c r="S45" s="26"/>
      <c r="T45" s="428"/>
      <c r="V45" s="47"/>
      <c r="W45" s="249" t="s">
        <v>213</v>
      </c>
      <c r="X45" s="26" t="s">
        <v>172</v>
      </c>
      <c r="Y45" s="215">
        <f>Z45+AA45</f>
        <v>2</v>
      </c>
      <c r="Z45" s="216">
        <v>1</v>
      </c>
      <c r="AA45" s="217">
        <v>1</v>
      </c>
      <c r="AB45" s="218">
        <v>1</v>
      </c>
      <c r="AC45" s="219"/>
      <c r="AD45" s="207"/>
      <c r="AE45" s="208"/>
      <c r="AF45" s="208"/>
      <c r="AG45" s="208"/>
      <c r="AH45" s="185">
        <v>1.9</v>
      </c>
      <c r="AI45" s="220">
        <f>SUM(AD45:AH45)</f>
        <v>1.9</v>
      </c>
      <c r="AJ45" s="199"/>
      <c r="AL45" s="47"/>
      <c r="AM45" s="189" t="s">
        <v>171</v>
      </c>
      <c r="AN45" s="26" t="s">
        <v>172</v>
      </c>
      <c r="AO45" s="215">
        <f t="shared" si="4"/>
        <v>0</v>
      </c>
      <c r="AP45" s="216">
        <f t="shared" si="5"/>
        <v>0</v>
      </c>
      <c r="AQ45" s="217">
        <f t="shared" si="6"/>
        <v>0</v>
      </c>
      <c r="AR45" s="218">
        <f t="shared" si="7"/>
        <v>0</v>
      </c>
      <c r="AS45" s="241"/>
      <c r="AT45" s="207">
        <f t="shared" ref="AT45:AY45" si="101">K45-AD45</f>
        <v>0</v>
      </c>
      <c r="AU45" s="208">
        <f t="shared" si="101"/>
        <v>0</v>
      </c>
      <c r="AV45" s="208">
        <f t="shared" si="101"/>
        <v>0</v>
      </c>
      <c r="AW45" s="208">
        <f t="shared" si="101"/>
        <v>0</v>
      </c>
      <c r="AX45" s="185">
        <f t="shared" si="101"/>
        <v>0</v>
      </c>
      <c r="AY45" s="220">
        <f t="shared" si="101"/>
        <v>0</v>
      </c>
      <c r="AZ45" s="204"/>
      <c r="BJ45" s="390" t="s">
        <v>172</v>
      </c>
      <c r="BK45" s="391">
        <v>0</v>
      </c>
      <c r="BL45" s="392">
        <v>0</v>
      </c>
      <c r="BM45" s="393">
        <v>0</v>
      </c>
      <c r="BN45" s="394">
        <v>0</v>
      </c>
      <c r="BO45" s="394">
        <v>1</v>
      </c>
      <c r="BP45" s="395">
        <f t="shared" si="15"/>
        <v>1</v>
      </c>
      <c r="BQ45" s="490"/>
      <c r="BR45" s="416" t="s">
        <v>243</v>
      </c>
    </row>
    <row r="46" spans="1:71" ht="18.75" customHeight="1" outlineLevel="1" thickTop="1" thickBot="1" x14ac:dyDescent="0.3">
      <c r="A46" s="183"/>
      <c r="B46" s="257"/>
      <c r="C46" s="47" t="s">
        <v>29</v>
      </c>
      <c r="D46" s="189" t="s">
        <v>101</v>
      </c>
      <c r="E46" s="26" t="s">
        <v>68</v>
      </c>
      <c r="F46" s="215">
        <f t="shared" si="96"/>
        <v>6</v>
      </c>
      <c r="G46" s="216">
        <v>3</v>
      </c>
      <c r="H46" s="217">
        <v>3</v>
      </c>
      <c r="I46" s="218">
        <v>2</v>
      </c>
      <c r="J46" s="219"/>
      <c r="K46" s="207"/>
      <c r="L46" s="208">
        <v>0.28000000000000003</v>
      </c>
      <c r="M46" s="208"/>
      <c r="N46" s="208">
        <v>0.15</v>
      </c>
      <c r="O46" s="185">
        <v>1.05</v>
      </c>
      <c r="P46" s="220">
        <f t="shared" si="97"/>
        <v>1.48</v>
      </c>
      <c r="Q46" s="56"/>
      <c r="R46" s="26" t="s">
        <v>309</v>
      </c>
      <c r="S46" s="26" t="s">
        <v>309</v>
      </c>
      <c r="T46" s="425" t="s">
        <v>309</v>
      </c>
      <c r="V46" s="47" t="s">
        <v>29</v>
      </c>
      <c r="W46" s="249" t="s">
        <v>214</v>
      </c>
      <c r="X46" s="54" t="s">
        <v>68</v>
      </c>
      <c r="Y46" s="215">
        <f t="shared" ref="Y46" si="102">Z46+AA46</f>
        <v>6</v>
      </c>
      <c r="Z46" s="216">
        <v>2</v>
      </c>
      <c r="AA46" s="217">
        <v>4</v>
      </c>
      <c r="AB46" s="218">
        <v>2</v>
      </c>
      <c r="AC46" s="219"/>
      <c r="AD46" s="207"/>
      <c r="AE46" s="208">
        <v>0.03</v>
      </c>
      <c r="AF46" s="208">
        <v>0.2</v>
      </c>
      <c r="AG46" s="208">
        <v>0.4</v>
      </c>
      <c r="AH46" s="185">
        <v>1.05</v>
      </c>
      <c r="AI46" s="220">
        <f t="shared" ref="AI46" si="103">SUM(AD46:AH46)</f>
        <v>1.6800000000000002</v>
      </c>
      <c r="AJ46" s="199"/>
      <c r="AL46" s="47" t="s">
        <v>29</v>
      </c>
      <c r="AM46" s="53" t="s">
        <v>157</v>
      </c>
      <c r="AN46" s="54" t="s">
        <v>68</v>
      </c>
      <c r="AO46" s="215">
        <f t="shared" si="4"/>
        <v>0</v>
      </c>
      <c r="AP46" s="216">
        <f t="shared" si="5"/>
        <v>1</v>
      </c>
      <c r="AQ46" s="217">
        <f t="shared" si="6"/>
        <v>-1</v>
      </c>
      <c r="AR46" s="218">
        <f t="shared" si="7"/>
        <v>0</v>
      </c>
      <c r="AS46" s="241"/>
      <c r="AT46" s="207">
        <f t="shared" ref="AT46:AY48" si="104">K46-AD46</f>
        <v>0</v>
      </c>
      <c r="AU46" s="208">
        <f t="shared" si="104"/>
        <v>0.25</v>
      </c>
      <c r="AV46" s="208">
        <f t="shared" si="104"/>
        <v>-0.2</v>
      </c>
      <c r="AW46" s="208">
        <f t="shared" si="104"/>
        <v>-0.25</v>
      </c>
      <c r="AX46" s="185">
        <f t="shared" si="104"/>
        <v>0</v>
      </c>
      <c r="AY46" s="220">
        <f t="shared" si="104"/>
        <v>-0.20000000000000018</v>
      </c>
      <c r="AZ46" s="204"/>
      <c r="BJ46" s="396" t="s">
        <v>68</v>
      </c>
      <c r="BK46" s="397">
        <f>BL46+BM46</f>
        <v>3</v>
      </c>
      <c r="BL46" s="398">
        <v>1</v>
      </c>
      <c r="BM46" s="399">
        <v>2</v>
      </c>
      <c r="BN46" s="400">
        <v>3</v>
      </c>
      <c r="BO46" s="400">
        <v>1</v>
      </c>
      <c r="BP46" s="401">
        <f t="shared" si="15"/>
        <v>-1</v>
      </c>
      <c r="BQ46" s="491"/>
      <c r="BR46" s="417"/>
    </row>
    <row r="47" spans="1:71" ht="18.75" customHeight="1" outlineLevel="1" thickTop="1" thickBot="1" x14ac:dyDescent="0.3">
      <c r="A47" s="183"/>
      <c r="B47" s="257"/>
      <c r="C47" s="250" t="s">
        <v>25</v>
      </c>
      <c r="D47" s="249" t="s">
        <v>180</v>
      </c>
      <c r="E47" s="26" t="s">
        <v>170</v>
      </c>
      <c r="F47" s="215">
        <f>G47+H47</f>
        <v>2</v>
      </c>
      <c r="G47" s="216">
        <v>1</v>
      </c>
      <c r="H47" s="217">
        <v>1</v>
      </c>
      <c r="I47" s="218">
        <v>3</v>
      </c>
      <c r="J47" s="219"/>
      <c r="K47" s="207">
        <v>0.2</v>
      </c>
      <c r="L47" s="208">
        <v>0.2</v>
      </c>
      <c r="M47" s="208"/>
      <c r="N47" s="208">
        <v>0.4</v>
      </c>
      <c r="O47" s="185">
        <v>1.25</v>
      </c>
      <c r="P47" s="220">
        <f>SUM(K47:O47)</f>
        <v>2.0499999999999998</v>
      </c>
      <c r="Q47" s="56"/>
      <c r="R47" s="26" t="s">
        <v>309</v>
      </c>
      <c r="S47" s="26" t="s">
        <v>309</v>
      </c>
      <c r="T47" s="425"/>
      <c r="V47" s="47" t="s">
        <v>25</v>
      </c>
      <c r="W47" s="249" t="s">
        <v>215</v>
      </c>
      <c r="X47" s="26" t="s">
        <v>170</v>
      </c>
      <c r="Y47" s="215">
        <f>Z47+AA47</f>
        <v>2</v>
      </c>
      <c r="Z47" s="216">
        <v>1</v>
      </c>
      <c r="AA47" s="217">
        <v>1</v>
      </c>
      <c r="AB47" s="218">
        <v>3</v>
      </c>
      <c r="AC47" s="219"/>
      <c r="AD47" s="207">
        <v>0.2</v>
      </c>
      <c r="AE47" s="208">
        <v>0.2</v>
      </c>
      <c r="AF47" s="208"/>
      <c r="AG47" s="208">
        <v>0.4</v>
      </c>
      <c r="AH47" s="185">
        <v>0.95</v>
      </c>
      <c r="AI47" s="220">
        <f>SUM(AD47:AH47)</f>
        <v>1.75</v>
      </c>
      <c r="AJ47" s="199"/>
      <c r="AL47" s="47" t="s">
        <v>25</v>
      </c>
      <c r="AM47" s="189" t="s">
        <v>169</v>
      </c>
      <c r="AN47" s="26" t="s">
        <v>170</v>
      </c>
      <c r="AO47" s="215">
        <f t="shared" si="4"/>
        <v>0</v>
      </c>
      <c r="AP47" s="216">
        <f t="shared" si="5"/>
        <v>0</v>
      </c>
      <c r="AQ47" s="217">
        <f t="shared" si="6"/>
        <v>0</v>
      </c>
      <c r="AR47" s="218">
        <f t="shared" si="7"/>
        <v>0</v>
      </c>
      <c r="AS47" s="241"/>
      <c r="AT47" s="207">
        <f t="shared" si="104"/>
        <v>0</v>
      </c>
      <c r="AU47" s="208">
        <f t="shared" si="104"/>
        <v>0</v>
      </c>
      <c r="AV47" s="208">
        <f t="shared" si="104"/>
        <v>0</v>
      </c>
      <c r="AW47" s="208">
        <f t="shared" si="104"/>
        <v>0</v>
      </c>
      <c r="AX47" s="185">
        <f t="shared" si="104"/>
        <v>0.30000000000000004</v>
      </c>
      <c r="AY47" s="220">
        <f t="shared" si="104"/>
        <v>0.29999999999999982</v>
      </c>
      <c r="AZ47" s="204"/>
      <c r="BJ47" s="361" t="s">
        <v>170</v>
      </c>
      <c r="BK47" s="362">
        <v>0</v>
      </c>
      <c r="BL47" s="363">
        <v>0</v>
      </c>
      <c r="BM47" s="364">
        <v>0</v>
      </c>
      <c r="BN47" s="365">
        <v>0</v>
      </c>
      <c r="BO47" s="365">
        <v>2</v>
      </c>
      <c r="BP47" s="366">
        <f t="shared" si="15"/>
        <v>3</v>
      </c>
      <c r="BQ47" s="424"/>
      <c r="BR47" s="410" t="s">
        <v>243</v>
      </c>
    </row>
    <row r="48" spans="1:71" ht="16.5" outlineLevel="1" thickTop="1" thickBot="1" x14ac:dyDescent="0.3">
      <c r="A48" s="183"/>
      <c r="B48" s="257"/>
      <c r="C48" s="426"/>
      <c r="D48" s="449" t="s">
        <v>316</v>
      </c>
      <c r="E48" s="441" t="s">
        <v>272</v>
      </c>
      <c r="F48" s="215">
        <f>G48+H48</f>
        <v>1</v>
      </c>
      <c r="G48" s="216">
        <v>1</v>
      </c>
      <c r="H48" s="217">
        <v>0</v>
      </c>
      <c r="I48" s="218">
        <v>4</v>
      </c>
      <c r="J48" s="219"/>
      <c r="K48" s="207">
        <v>0.1</v>
      </c>
      <c r="L48" s="208"/>
      <c r="M48" s="208"/>
      <c r="N48" s="208"/>
      <c r="O48" s="185">
        <v>0.75</v>
      </c>
      <c r="P48" s="220">
        <f>SUM(K48:O48)</f>
        <v>0.85</v>
      </c>
      <c r="Q48" s="56"/>
      <c r="R48" s="26"/>
      <c r="S48" s="26"/>
      <c r="T48" s="425"/>
      <c r="V48" s="47"/>
      <c r="W48" s="442" t="s">
        <v>273</v>
      </c>
      <c r="X48" s="54" t="s">
        <v>272</v>
      </c>
      <c r="Y48" s="215">
        <f>Z48+AA48</f>
        <v>1</v>
      </c>
      <c r="Z48" s="216">
        <v>1</v>
      </c>
      <c r="AA48" s="217">
        <v>0</v>
      </c>
      <c r="AB48" s="218">
        <v>4</v>
      </c>
      <c r="AC48" s="219"/>
      <c r="AD48" s="207">
        <v>0.1</v>
      </c>
      <c r="AE48" s="208"/>
      <c r="AF48" s="208"/>
      <c r="AG48" s="208"/>
      <c r="AH48" s="185">
        <v>0.75</v>
      </c>
      <c r="AI48" s="220">
        <f>SUM(AD48:AH48)</f>
        <v>0.85</v>
      </c>
      <c r="AJ48" s="199"/>
      <c r="AL48" s="47"/>
      <c r="AM48" s="442" t="s">
        <v>273</v>
      </c>
      <c r="AN48" s="54" t="s">
        <v>272</v>
      </c>
      <c r="AO48" s="215">
        <f>F48-Y48</f>
        <v>0</v>
      </c>
      <c r="AP48" s="216">
        <f>G48-Z48</f>
        <v>0</v>
      </c>
      <c r="AQ48" s="217">
        <f>H48-AA48</f>
        <v>0</v>
      </c>
      <c r="AR48" s="218">
        <f>I48-AB48</f>
        <v>0</v>
      </c>
      <c r="AS48" s="241"/>
      <c r="AT48" s="207">
        <f t="shared" si="104"/>
        <v>0</v>
      </c>
      <c r="AU48" s="208">
        <f t="shared" si="104"/>
        <v>0</v>
      </c>
      <c r="AV48" s="208">
        <f t="shared" si="104"/>
        <v>0</v>
      </c>
      <c r="AW48" s="208">
        <f t="shared" si="104"/>
        <v>0</v>
      </c>
      <c r="AX48" s="185">
        <f t="shared" si="104"/>
        <v>0</v>
      </c>
      <c r="AY48" s="220">
        <f t="shared" si="104"/>
        <v>0</v>
      </c>
      <c r="AZ48" s="204"/>
      <c r="BJ48" s="349" t="s">
        <v>69</v>
      </c>
      <c r="BK48" s="350">
        <f>BL48+BM48</f>
        <v>2</v>
      </c>
      <c r="BL48" s="351">
        <v>1</v>
      </c>
      <c r="BM48" s="352">
        <v>1</v>
      </c>
      <c r="BN48" s="353">
        <v>2</v>
      </c>
      <c r="BO48" s="353">
        <v>1</v>
      </c>
      <c r="BP48" s="354">
        <f>I48-BN48</f>
        <v>2</v>
      </c>
      <c r="BQ48" s="424"/>
      <c r="BR48" s="411"/>
    </row>
    <row r="49" spans="1:70" ht="16.5" outlineLevel="1" thickTop="1" thickBot="1" x14ac:dyDescent="0.3">
      <c r="A49" s="183"/>
      <c r="B49" s="257"/>
      <c r="C49" s="426"/>
      <c r="D49" s="449" t="s">
        <v>291</v>
      </c>
      <c r="E49" s="441" t="s">
        <v>268</v>
      </c>
      <c r="F49" s="215">
        <v>1</v>
      </c>
      <c r="G49" s="216">
        <v>1</v>
      </c>
      <c r="H49" s="217">
        <v>0</v>
      </c>
      <c r="I49" s="218">
        <v>2</v>
      </c>
      <c r="J49" s="219"/>
      <c r="K49" s="207">
        <v>0.15</v>
      </c>
      <c r="L49" s="208">
        <v>0.06</v>
      </c>
      <c r="M49" s="208">
        <v>0.2</v>
      </c>
      <c r="N49" s="208">
        <v>0.25</v>
      </c>
      <c r="O49" s="185">
        <v>0.3</v>
      </c>
      <c r="P49" s="220">
        <f t="shared" si="97"/>
        <v>0.96</v>
      </c>
      <c r="Q49" s="56"/>
      <c r="R49" s="26" t="s">
        <v>309</v>
      </c>
      <c r="S49" s="26" t="s">
        <v>309</v>
      </c>
      <c r="T49" s="425" t="s">
        <v>309</v>
      </c>
      <c r="V49" s="47"/>
      <c r="W49" s="442" t="s">
        <v>270</v>
      </c>
      <c r="X49" s="54" t="s">
        <v>268</v>
      </c>
      <c r="Y49" s="215">
        <v>1</v>
      </c>
      <c r="Z49" s="216">
        <v>1</v>
      </c>
      <c r="AA49" s="217">
        <v>0</v>
      </c>
      <c r="AB49" s="218">
        <v>2</v>
      </c>
      <c r="AC49" s="219"/>
      <c r="AD49" s="207">
        <v>0.3</v>
      </c>
      <c r="AE49" s="208">
        <v>0.06</v>
      </c>
      <c r="AF49" s="208">
        <v>0.3</v>
      </c>
      <c r="AG49" s="208">
        <v>0.25</v>
      </c>
      <c r="AH49" s="185">
        <v>0.3</v>
      </c>
      <c r="AI49" s="220">
        <f t="shared" ref="AI49" si="105">SUM(AD49:AH49)</f>
        <v>1.21</v>
      </c>
      <c r="AJ49" s="199"/>
      <c r="AL49" s="47"/>
      <c r="AM49" s="442" t="s">
        <v>271</v>
      </c>
      <c r="AN49" s="54" t="s">
        <v>268</v>
      </c>
      <c r="AO49" s="215">
        <f t="shared" si="4"/>
        <v>0</v>
      </c>
      <c r="AP49" s="216">
        <f t="shared" si="5"/>
        <v>0</v>
      </c>
      <c r="AQ49" s="217">
        <f t="shared" si="6"/>
        <v>0</v>
      </c>
      <c r="AR49" s="218">
        <f t="shared" si="7"/>
        <v>0</v>
      </c>
      <c r="AS49" s="241"/>
      <c r="AT49" s="207">
        <f t="shared" ref="AT49:AY49" si="106">K49-AD49</f>
        <v>-0.15</v>
      </c>
      <c r="AU49" s="208">
        <f t="shared" si="106"/>
        <v>0</v>
      </c>
      <c r="AV49" s="208">
        <f t="shared" si="106"/>
        <v>-9.9999999999999978E-2</v>
      </c>
      <c r="AW49" s="208">
        <f t="shared" si="106"/>
        <v>0</v>
      </c>
      <c r="AX49" s="185">
        <f t="shared" si="106"/>
        <v>0</v>
      </c>
      <c r="AY49" s="220">
        <f t="shared" si="106"/>
        <v>-0.25</v>
      </c>
      <c r="AZ49" s="204"/>
      <c r="BJ49" s="349" t="s">
        <v>69</v>
      </c>
      <c r="BK49" s="350">
        <f>BL49+BM49</f>
        <v>2</v>
      </c>
      <c r="BL49" s="351">
        <v>1</v>
      </c>
      <c r="BM49" s="352">
        <v>1</v>
      </c>
      <c r="BN49" s="353">
        <v>2</v>
      </c>
      <c r="BO49" s="353">
        <v>1</v>
      </c>
      <c r="BP49" s="354">
        <f t="shared" si="15"/>
        <v>0</v>
      </c>
      <c r="BQ49" s="486" t="s">
        <v>251</v>
      </c>
      <c r="BR49" s="411"/>
    </row>
    <row r="50" spans="1:70" ht="16.5" outlineLevel="1" thickTop="1" thickBot="1" x14ac:dyDescent="0.3">
      <c r="A50" s="183"/>
      <c r="B50" s="257"/>
      <c r="C50" s="426"/>
      <c r="D50" s="449" t="s">
        <v>292</v>
      </c>
      <c r="E50" s="441" t="s">
        <v>274</v>
      </c>
      <c r="F50" s="215">
        <v>1</v>
      </c>
      <c r="G50" s="216">
        <v>1</v>
      </c>
      <c r="H50" s="217">
        <v>0</v>
      </c>
      <c r="I50" s="218">
        <v>0</v>
      </c>
      <c r="J50" s="219"/>
      <c r="K50" s="207"/>
      <c r="L50" s="208"/>
      <c r="M50" s="208">
        <v>0.35</v>
      </c>
      <c r="N50" s="208"/>
      <c r="O50" s="185">
        <v>0.1</v>
      </c>
      <c r="P50" s="220">
        <f>SUM(K50:O50)</f>
        <v>0.44999999999999996</v>
      </c>
      <c r="Q50" s="56"/>
      <c r="R50" s="26"/>
      <c r="S50" s="26"/>
      <c r="T50" s="425"/>
      <c r="V50" s="47"/>
      <c r="W50" s="442" t="s">
        <v>275</v>
      </c>
      <c r="X50" s="54" t="s">
        <v>274</v>
      </c>
      <c r="Y50" s="215">
        <v>1</v>
      </c>
      <c r="Z50" s="216">
        <v>1</v>
      </c>
      <c r="AA50" s="217">
        <v>0</v>
      </c>
      <c r="AB50" s="218">
        <v>0</v>
      </c>
      <c r="AC50" s="219"/>
      <c r="AD50" s="207"/>
      <c r="AE50" s="208"/>
      <c r="AF50" s="208">
        <v>0.35</v>
      </c>
      <c r="AG50" s="208"/>
      <c r="AH50" s="185">
        <v>0.1</v>
      </c>
      <c r="AI50" s="220">
        <f>SUM(AD50:AH50)</f>
        <v>0.44999999999999996</v>
      </c>
      <c r="AJ50" s="199"/>
      <c r="AL50" s="47"/>
      <c r="AM50" s="442" t="s">
        <v>275</v>
      </c>
      <c r="AN50" s="54" t="s">
        <v>274</v>
      </c>
      <c r="AO50" s="215">
        <f t="shared" ref="AO50:AR51" si="107">F50-Y50</f>
        <v>0</v>
      </c>
      <c r="AP50" s="216">
        <f t="shared" si="107"/>
        <v>0</v>
      </c>
      <c r="AQ50" s="217">
        <f t="shared" si="107"/>
        <v>0</v>
      </c>
      <c r="AR50" s="218">
        <f t="shared" si="107"/>
        <v>0</v>
      </c>
      <c r="AS50" s="241"/>
      <c r="AT50" s="207">
        <f t="shared" ref="AT50:AY51" si="108">K50-AD50</f>
        <v>0</v>
      </c>
      <c r="AU50" s="208">
        <f t="shared" si="108"/>
        <v>0</v>
      </c>
      <c r="AV50" s="208">
        <f t="shared" si="108"/>
        <v>0</v>
      </c>
      <c r="AW50" s="208">
        <f t="shared" si="108"/>
        <v>0</v>
      </c>
      <c r="AX50" s="185">
        <f t="shared" si="108"/>
        <v>0</v>
      </c>
      <c r="AY50" s="220">
        <f t="shared" si="108"/>
        <v>0</v>
      </c>
      <c r="AZ50" s="204"/>
      <c r="BJ50" s="349" t="s">
        <v>69</v>
      </c>
      <c r="BK50" s="350">
        <f>BL50+BM50</f>
        <v>2</v>
      </c>
      <c r="BL50" s="351">
        <v>1</v>
      </c>
      <c r="BM50" s="352">
        <v>1</v>
      </c>
      <c r="BN50" s="353">
        <v>2</v>
      </c>
      <c r="BO50" s="353">
        <v>1</v>
      </c>
      <c r="BP50" s="354">
        <f>I50-BN50</f>
        <v>-2</v>
      </c>
      <c r="BQ50" s="487"/>
      <c r="BR50" s="411"/>
    </row>
    <row r="51" spans="1:70" ht="18.75" customHeight="1" outlineLevel="1" thickTop="1" thickBot="1" x14ac:dyDescent="0.3">
      <c r="A51" s="183"/>
      <c r="B51" s="257"/>
      <c r="C51" s="250"/>
      <c r="D51" s="440" t="s">
        <v>267</v>
      </c>
      <c r="E51" s="441" t="s">
        <v>263</v>
      </c>
      <c r="F51" s="215">
        <f>G51+H51</f>
        <v>2</v>
      </c>
      <c r="G51" s="216">
        <v>1</v>
      </c>
      <c r="H51" s="217">
        <v>1</v>
      </c>
      <c r="I51" s="218">
        <v>5</v>
      </c>
      <c r="J51" s="219"/>
      <c r="K51" s="207">
        <v>0.3</v>
      </c>
      <c r="L51" s="208">
        <v>0.12</v>
      </c>
      <c r="M51" s="208"/>
      <c r="N51" s="208">
        <v>0.85</v>
      </c>
      <c r="O51" s="185">
        <v>0.55000000000000004</v>
      </c>
      <c r="P51" s="220">
        <f>SUM(K51:O51)</f>
        <v>1.82</v>
      </c>
      <c r="Q51" s="56"/>
      <c r="R51" s="26" t="s">
        <v>309</v>
      </c>
      <c r="S51" s="26" t="s">
        <v>309</v>
      </c>
      <c r="T51" s="425"/>
      <c r="V51" s="47"/>
      <c r="W51" s="258" t="s">
        <v>262</v>
      </c>
      <c r="X51" s="26" t="s">
        <v>263</v>
      </c>
      <c r="Y51" s="215">
        <f>Z51+AA51</f>
        <v>2</v>
      </c>
      <c r="Z51" s="216">
        <v>1</v>
      </c>
      <c r="AA51" s="217">
        <v>1</v>
      </c>
      <c r="AB51" s="218">
        <v>4</v>
      </c>
      <c r="AC51" s="219"/>
      <c r="AD51" s="207">
        <v>0.3</v>
      </c>
      <c r="AE51" s="208">
        <v>0.03</v>
      </c>
      <c r="AF51" s="208"/>
      <c r="AG51" s="208">
        <v>0.45</v>
      </c>
      <c r="AH51" s="185">
        <v>0.2</v>
      </c>
      <c r="AI51" s="220">
        <f>SUM(AD51:AH51)</f>
        <v>0.98</v>
      </c>
      <c r="AJ51" s="199"/>
      <c r="AL51" s="47" t="s">
        <v>25</v>
      </c>
      <c r="AM51" s="258" t="s">
        <v>262</v>
      </c>
      <c r="AN51" s="26" t="s">
        <v>263</v>
      </c>
      <c r="AO51" s="215">
        <f t="shared" si="107"/>
        <v>0</v>
      </c>
      <c r="AP51" s="216">
        <f t="shared" si="107"/>
        <v>0</v>
      </c>
      <c r="AQ51" s="217">
        <f t="shared" si="107"/>
        <v>0</v>
      </c>
      <c r="AR51" s="218">
        <f t="shared" si="107"/>
        <v>1</v>
      </c>
      <c r="AS51" s="241"/>
      <c r="AT51" s="207">
        <f t="shared" si="108"/>
        <v>0</v>
      </c>
      <c r="AU51" s="208">
        <f t="shared" si="108"/>
        <v>0.09</v>
      </c>
      <c r="AV51" s="208">
        <f t="shared" si="108"/>
        <v>0</v>
      </c>
      <c r="AW51" s="208">
        <f t="shared" si="108"/>
        <v>0.39999999999999997</v>
      </c>
      <c r="AX51" s="185">
        <f t="shared" si="108"/>
        <v>0.35000000000000003</v>
      </c>
      <c r="AY51" s="220">
        <f t="shared" si="108"/>
        <v>0.84000000000000008</v>
      </c>
      <c r="AZ51" s="204"/>
      <c r="BJ51" s="361" t="s">
        <v>170</v>
      </c>
      <c r="BK51" s="362">
        <v>0</v>
      </c>
      <c r="BL51" s="363">
        <v>0</v>
      </c>
      <c r="BM51" s="364">
        <v>0</v>
      </c>
      <c r="BN51" s="365">
        <v>0</v>
      </c>
      <c r="BO51" s="365">
        <v>2</v>
      </c>
      <c r="BP51" s="366">
        <f>I51-BN51</f>
        <v>5</v>
      </c>
      <c r="BQ51" s="487"/>
      <c r="BR51" s="410" t="s">
        <v>243</v>
      </c>
    </row>
    <row r="52" spans="1:70" ht="22.5" customHeight="1" thickTop="1" thickBot="1" x14ac:dyDescent="0.4">
      <c r="C52" s="37"/>
      <c r="D52" s="37" t="s">
        <v>70</v>
      </c>
      <c r="E52" s="238"/>
      <c r="F52" s="221">
        <f>SUM(F27:F51)</f>
        <v>61</v>
      </c>
      <c r="G52" s="222">
        <f>SUM(G27:G51)</f>
        <v>38</v>
      </c>
      <c r="H52" s="223">
        <f>SUM(H27:H51)</f>
        <v>23</v>
      </c>
      <c r="I52" s="224">
        <f>SUM(I27:I51)</f>
        <v>85</v>
      </c>
      <c r="J52" s="225"/>
      <c r="K52" s="226">
        <f t="shared" ref="K52:P52" si="109">SUM(K27:K51)</f>
        <v>5.05</v>
      </c>
      <c r="L52" s="227">
        <f t="shared" si="109"/>
        <v>4.3849999999999998</v>
      </c>
      <c r="M52" s="227">
        <f t="shared" si="109"/>
        <v>6.4499999999999993</v>
      </c>
      <c r="N52" s="227">
        <f t="shared" si="109"/>
        <v>7.3000000000000007</v>
      </c>
      <c r="O52" s="228">
        <f t="shared" si="109"/>
        <v>14.750000000000002</v>
      </c>
      <c r="P52" s="229">
        <f t="shared" si="109"/>
        <v>37.935000000000002</v>
      </c>
      <c r="Q52" s="56"/>
      <c r="R52" s="422">
        <f>COUNTA(R27:R51)</f>
        <v>14</v>
      </c>
      <c r="S52" s="422">
        <f>COUNTA(S27:S51)</f>
        <v>14</v>
      </c>
      <c r="T52" s="460">
        <f>COUNTA(T27:T51)</f>
        <v>9</v>
      </c>
      <c r="V52" s="37"/>
      <c r="W52" s="255" t="s">
        <v>70</v>
      </c>
      <c r="X52" s="64"/>
      <c r="Y52" s="221">
        <f>SUM(Y27:Y51)</f>
        <v>63</v>
      </c>
      <c r="Z52" s="222">
        <f>SUM(Z27:Z51)</f>
        <v>37</v>
      </c>
      <c r="AA52" s="223">
        <f>SUM(AA27:AA51)</f>
        <v>26</v>
      </c>
      <c r="AB52" s="224">
        <f>SUM(AB27:AB51)</f>
        <v>86</v>
      </c>
      <c r="AC52" s="253"/>
      <c r="AD52" s="226">
        <f t="shared" ref="AD52:AI52" si="110">SUM(AD27:AD51)</f>
        <v>5.1999999999999993</v>
      </c>
      <c r="AE52" s="227">
        <f t="shared" si="110"/>
        <v>4.0949999999999989</v>
      </c>
      <c r="AF52" s="227">
        <f t="shared" si="110"/>
        <v>7.35</v>
      </c>
      <c r="AG52" s="227">
        <f t="shared" si="110"/>
        <v>7.3500000000000014</v>
      </c>
      <c r="AH52" s="228">
        <f t="shared" si="110"/>
        <v>14.35</v>
      </c>
      <c r="AI52" s="229">
        <f t="shared" si="110"/>
        <v>38.345000000000006</v>
      </c>
      <c r="AJ52" s="199"/>
      <c r="AL52" s="37"/>
      <c r="AM52" s="63" t="s">
        <v>70</v>
      </c>
      <c r="AN52" s="64"/>
      <c r="AO52" s="221">
        <f t="shared" si="4"/>
        <v>-2</v>
      </c>
      <c r="AP52" s="222">
        <f t="shared" si="5"/>
        <v>1</v>
      </c>
      <c r="AQ52" s="223">
        <f t="shared" si="6"/>
        <v>-3</v>
      </c>
      <c r="AR52" s="224">
        <f t="shared" si="7"/>
        <v>-1</v>
      </c>
      <c r="AS52" s="246"/>
      <c r="AT52" s="226">
        <f t="shared" ref="AT52:AY53" si="111">K52-AD52</f>
        <v>-0.14999999999999947</v>
      </c>
      <c r="AU52" s="227">
        <f t="shared" si="111"/>
        <v>0.29000000000000092</v>
      </c>
      <c r="AV52" s="227">
        <f t="shared" si="111"/>
        <v>-0.90000000000000036</v>
      </c>
      <c r="AW52" s="227">
        <f t="shared" si="111"/>
        <v>-5.0000000000000711E-2</v>
      </c>
      <c r="AX52" s="228">
        <f t="shared" si="111"/>
        <v>0.40000000000000213</v>
      </c>
      <c r="AY52" s="229">
        <f t="shared" si="111"/>
        <v>-0.41000000000000369</v>
      </c>
      <c r="AZ52" s="204"/>
      <c r="BJ52" s="37" t="s">
        <v>238</v>
      </c>
      <c r="BK52" s="221">
        <f>SUM(BK27:BK49)</f>
        <v>60</v>
      </c>
      <c r="BL52" s="222">
        <f>SUM(BL27:BL51)</f>
        <v>35</v>
      </c>
      <c r="BM52" s="223">
        <f>SUM(BM27:BM51)</f>
        <v>27</v>
      </c>
      <c r="BN52" s="347">
        <f>SUM(BN27:BN51)</f>
        <v>68</v>
      </c>
      <c r="BO52" s="347">
        <f>SUM(BO27:BO51)</f>
        <v>77</v>
      </c>
      <c r="BP52" s="348">
        <f t="shared" si="15"/>
        <v>17</v>
      </c>
      <c r="BQ52" s="402"/>
    </row>
    <row r="53" spans="1:70" ht="21.75" customHeight="1" thickTop="1" thickBot="1" x14ac:dyDescent="0.4">
      <c r="C53" s="38"/>
      <c r="D53" s="38" t="s">
        <v>71</v>
      </c>
      <c r="E53" s="239"/>
      <c r="F53" s="230">
        <f>F52+F26</f>
        <v>139</v>
      </c>
      <c r="G53" s="231">
        <f>G52+G26</f>
        <v>78</v>
      </c>
      <c r="H53" s="232">
        <f>H52+H26</f>
        <v>61</v>
      </c>
      <c r="I53" s="233">
        <f>I52+I26</f>
        <v>123</v>
      </c>
      <c r="J53" s="225"/>
      <c r="K53" s="234">
        <f t="shared" ref="K53:P53" si="112">K52+K26</f>
        <v>11.559999999999999</v>
      </c>
      <c r="L53" s="235">
        <f t="shared" si="112"/>
        <v>14.665000000000001</v>
      </c>
      <c r="M53" s="235">
        <f t="shared" si="112"/>
        <v>11.994999999999999</v>
      </c>
      <c r="N53" s="235">
        <f t="shared" si="112"/>
        <v>10.25</v>
      </c>
      <c r="O53" s="236">
        <f t="shared" si="112"/>
        <v>26.035</v>
      </c>
      <c r="P53" s="237">
        <f t="shared" si="112"/>
        <v>74.504999999999995</v>
      </c>
      <c r="Q53" s="56"/>
      <c r="R53" s="423">
        <f>R52+R26</f>
        <v>29</v>
      </c>
      <c r="S53" s="423">
        <f>S52+S26</f>
        <v>29</v>
      </c>
      <c r="T53" s="423">
        <f>T52+T26</f>
        <v>16</v>
      </c>
      <c r="V53" s="38"/>
      <c r="W53" s="65" t="s">
        <v>71</v>
      </c>
      <c r="X53" s="66"/>
      <c r="Y53" s="230">
        <f>Y52+Y26</f>
        <v>137</v>
      </c>
      <c r="Z53" s="231">
        <f>Z52+Z26</f>
        <v>75</v>
      </c>
      <c r="AA53" s="232">
        <f>AA52+AA26</f>
        <v>62</v>
      </c>
      <c r="AB53" s="233">
        <f>AB52+AB26</f>
        <v>118</v>
      </c>
      <c r="AC53" s="253"/>
      <c r="AD53" s="234">
        <f t="shared" ref="AD53:AI53" si="113">AD52+AD26</f>
        <v>11.309999999999999</v>
      </c>
      <c r="AE53" s="235">
        <f t="shared" si="113"/>
        <v>13.465</v>
      </c>
      <c r="AF53" s="235">
        <f t="shared" si="113"/>
        <v>12.094999999999999</v>
      </c>
      <c r="AG53" s="235">
        <f t="shared" si="113"/>
        <v>10.570000000000002</v>
      </c>
      <c r="AH53" s="236">
        <f t="shared" si="113"/>
        <v>24.274999999999999</v>
      </c>
      <c r="AI53" s="237">
        <f t="shared" si="113"/>
        <v>71.715000000000003</v>
      </c>
      <c r="AJ53" s="199"/>
      <c r="AL53" s="38"/>
      <c r="AM53" s="65" t="s">
        <v>71</v>
      </c>
      <c r="AN53" s="66"/>
      <c r="AO53" s="230">
        <f t="shared" si="4"/>
        <v>2</v>
      </c>
      <c r="AP53" s="231">
        <f t="shared" si="5"/>
        <v>3</v>
      </c>
      <c r="AQ53" s="232">
        <f t="shared" si="6"/>
        <v>-1</v>
      </c>
      <c r="AR53" s="233">
        <f t="shared" si="7"/>
        <v>5</v>
      </c>
      <c r="AS53" s="246"/>
      <c r="AT53" s="234">
        <f t="shared" si="111"/>
        <v>0.25</v>
      </c>
      <c r="AU53" s="235">
        <f t="shared" si="111"/>
        <v>1.2000000000000011</v>
      </c>
      <c r="AV53" s="235">
        <f t="shared" si="111"/>
        <v>-9.9999999999999645E-2</v>
      </c>
      <c r="AW53" s="235">
        <f t="shared" si="111"/>
        <v>-0.32000000000000206</v>
      </c>
      <c r="AX53" s="236">
        <f t="shared" si="111"/>
        <v>1.7600000000000016</v>
      </c>
      <c r="AY53" s="237">
        <f t="shared" si="111"/>
        <v>2.789999999999992</v>
      </c>
      <c r="AZ53" s="204"/>
      <c r="BJ53" s="38" t="s">
        <v>71</v>
      </c>
      <c r="BK53" s="343">
        <f>BK52+BK26</f>
        <v>157</v>
      </c>
      <c r="BL53" s="344">
        <f>BL52+BL26</f>
        <v>81</v>
      </c>
      <c r="BM53" s="345">
        <f>BM52+BM26</f>
        <v>78</v>
      </c>
      <c r="BN53" s="382">
        <f>BN52+BN26</f>
        <v>106</v>
      </c>
      <c r="BO53" s="382">
        <f>BO52+BO26</f>
        <v>115</v>
      </c>
      <c r="BP53" s="383">
        <f t="shared" si="15"/>
        <v>17</v>
      </c>
      <c r="BQ53" s="402"/>
    </row>
    <row r="54" spans="1:70" ht="19.5" customHeight="1" thickTop="1" thickBot="1" x14ac:dyDescent="0.4">
      <c r="C54" s="469" t="s">
        <v>124</v>
      </c>
      <c r="D54" s="469"/>
      <c r="E54" s="50"/>
      <c r="F54" s="51"/>
      <c r="G54" s="51"/>
      <c r="H54" s="51"/>
      <c r="I54" s="52"/>
      <c r="J54" s="25"/>
      <c r="K54" s="46"/>
      <c r="L54" s="46"/>
      <c r="M54" s="46"/>
      <c r="N54" s="46"/>
      <c r="O54" s="46"/>
      <c r="P54" s="46"/>
      <c r="Q54" s="24"/>
      <c r="R54" s="39"/>
      <c r="S54" s="39"/>
      <c r="T54" s="430"/>
      <c r="V54" s="478" t="s">
        <v>124</v>
      </c>
      <c r="W54" s="478"/>
      <c r="X54" s="50"/>
      <c r="Y54" s="51"/>
      <c r="Z54" s="51"/>
      <c r="AA54" s="51"/>
      <c r="AB54" s="52"/>
      <c r="AC54" s="192"/>
      <c r="AD54" s="193"/>
      <c r="AE54" s="193"/>
      <c r="AF54" s="193"/>
      <c r="AG54" s="193"/>
      <c r="AH54" s="193"/>
      <c r="AI54" s="193"/>
      <c r="AJ54" s="194"/>
      <c r="AL54" s="478" t="s">
        <v>124</v>
      </c>
      <c r="AM54" s="478"/>
      <c r="AN54" s="50"/>
      <c r="AO54" s="51"/>
      <c r="AP54" s="51"/>
      <c r="AQ54" s="51"/>
      <c r="AR54" s="52"/>
      <c r="AS54" s="201"/>
      <c r="AT54" s="206"/>
      <c r="AU54" s="206"/>
      <c r="AV54" s="206"/>
      <c r="AW54" s="206"/>
      <c r="AX54" s="206"/>
      <c r="AY54" s="206"/>
      <c r="AZ54" s="205"/>
      <c r="BK54" s="340"/>
      <c r="BL54" s="341"/>
      <c r="BM54" s="341"/>
      <c r="BN54"/>
      <c r="BO54"/>
      <c r="BP54"/>
    </row>
    <row r="55" spans="1:70" x14ac:dyDescent="0.35">
      <c r="R55" s="466">
        <f>R53/47</f>
        <v>0.61702127659574468</v>
      </c>
    </row>
    <row r="56" spans="1:70" x14ac:dyDescent="0.35">
      <c r="G56" s="31"/>
      <c r="Z56" s="179"/>
      <c r="AP56" s="179"/>
      <c r="BL56" s="31"/>
    </row>
    <row r="57" spans="1:70" ht="43.5" customHeight="1" x14ac:dyDescent="0.35">
      <c r="F57" s="30"/>
      <c r="G57"/>
      <c r="H57"/>
      <c r="I57" s="13"/>
      <c r="J57"/>
      <c r="K57" s="13"/>
      <c r="Y57" s="180"/>
      <c r="Z57" s="67"/>
      <c r="AA57" s="67"/>
      <c r="AB57" s="181"/>
      <c r="AC57" s="67"/>
      <c r="AD57" s="181"/>
      <c r="AO57" s="180"/>
      <c r="AP57" s="67"/>
      <c r="AQ57" s="67"/>
      <c r="AR57" s="181"/>
      <c r="AS57" s="67"/>
      <c r="AT57" s="181"/>
      <c r="BK57"/>
      <c r="BL57"/>
      <c r="BM57"/>
      <c r="BN57"/>
      <c r="BO57" s="13"/>
      <c r="BP57"/>
    </row>
    <row r="58" spans="1:70" x14ac:dyDescent="0.35">
      <c r="F58"/>
      <c r="G58"/>
      <c r="H58"/>
      <c r="I58"/>
      <c r="J58"/>
      <c r="K58" s="13"/>
      <c r="Y58" s="67"/>
      <c r="Z58" s="67"/>
      <c r="AA58" s="67"/>
      <c r="AB58" s="67"/>
      <c r="AC58" s="67"/>
      <c r="AD58" s="181"/>
      <c r="AO58" s="67"/>
      <c r="AP58" s="67"/>
      <c r="AQ58" s="67"/>
      <c r="AR58" s="67"/>
      <c r="AS58" s="67"/>
      <c r="AT58" s="181"/>
      <c r="BK58"/>
      <c r="BL58"/>
      <c r="BM58"/>
      <c r="BN58"/>
      <c r="BO58"/>
      <c r="BP58"/>
    </row>
    <row r="59" spans="1:70" ht="39" customHeight="1" x14ac:dyDescent="0.35">
      <c r="F59"/>
      <c r="G59"/>
      <c r="H59"/>
      <c r="I59"/>
      <c r="J59"/>
      <c r="Y59" s="67"/>
      <c r="Z59" s="67"/>
      <c r="AA59" s="67"/>
      <c r="AB59" s="67"/>
      <c r="AC59" s="67"/>
      <c r="AO59" s="67"/>
      <c r="AP59" s="67"/>
      <c r="AQ59" s="67"/>
      <c r="AR59" s="67"/>
      <c r="AS59" s="67"/>
      <c r="BK59"/>
      <c r="BL59"/>
      <c r="BM59"/>
      <c r="BN59"/>
      <c r="BO59"/>
      <c r="BP59"/>
    </row>
    <row r="60" spans="1:70" ht="26.25" customHeight="1" x14ac:dyDescent="0.35">
      <c r="F60"/>
      <c r="G60"/>
      <c r="H60"/>
      <c r="I60"/>
      <c r="J60"/>
      <c r="K60" s="27"/>
      <c r="Y60" s="67"/>
      <c r="Z60" s="67"/>
      <c r="AA60" s="67"/>
      <c r="AB60" s="67"/>
      <c r="AC60" s="67"/>
      <c r="AD60" s="182"/>
      <c r="AO60" s="67"/>
      <c r="AP60" s="67"/>
      <c r="AQ60" s="67"/>
      <c r="AR60" s="67"/>
      <c r="AS60" s="67"/>
      <c r="AT60" s="182"/>
      <c r="BK60"/>
      <c r="BL60"/>
      <c r="BM60"/>
      <c r="BN60"/>
      <c r="BO60"/>
      <c r="BP60"/>
    </row>
    <row r="61" spans="1:70" x14ac:dyDescent="0.35">
      <c r="F61"/>
      <c r="G61"/>
      <c r="H61"/>
      <c r="I61"/>
      <c r="J61"/>
      <c r="Y61" s="67"/>
      <c r="Z61" s="67"/>
      <c r="AA61" s="67"/>
      <c r="AB61" s="67"/>
      <c r="AC61" s="67"/>
      <c r="AO61" s="67"/>
      <c r="AP61" s="67"/>
      <c r="AQ61" s="67"/>
      <c r="AR61" s="67"/>
      <c r="AS61" s="67"/>
      <c r="BK61"/>
      <c r="BL61"/>
      <c r="BM61"/>
      <c r="BN61"/>
      <c r="BO61"/>
      <c r="BP61"/>
    </row>
    <row r="62" spans="1:70" ht="16.5" customHeight="1" x14ac:dyDescent="0.35">
      <c r="F62"/>
      <c r="G62"/>
      <c r="H62"/>
      <c r="I62"/>
      <c r="J62"/>
      <c r="Y62" s="67"/>
      <c r="Z62" s="67"/>
      <c r="AA62" s="67"/>
      <c r="AB62" s="67"/>
      <c r="AC62" s="67"/>
      <c r="AO62" s="67"/>
      <c r="AP62" s="67"/>
      <c r="AQ62" s="67"/>
      <c r="AR62" s="67"/>
      <c r="AS62" s="67"/>
      <c r="BO62"/>
    </row>
    <row r="63" spans="1:70" ht="15.75" customHeight="1" x14ac:dyDescent="0.35"/>
    <row r="64" spans="1:70" ht="15.75" customHeight="1" x14ac:dyDescent="0.35"/>
  </sheetData>
  <mergeCells count="15">
    <mergeCell ref="BK1:BN1"/>
    <mergeCell ref="BQ49:BQ51"/>
    <mergeCell ref="BQ36:BQ39"/>
    <mergeCell ref="BQ40:BQ41"/>
    <mergeCell ref="BQ27:BQ35"/>
    <mergeCell ref="BQ42:BQ46"/>
    <mergeCell ref="C54:D54"/>
    <mergeCell ref="F1:I1"/>
    <mergeCell ref="K1:P1"/>
    <mergeCell ref="AO1:AR1"/>
    <mergeCell ref="AT1:AY1"/>
    <mergeCell ref="AL54:AM54"/>
    <mergeCell ref="AD1:AI1"/>
    <mergeCell ref="Y1:AB1"/>
    <mergeCell ref="V54:W54"/>
  </mergeCells>
  <phoneticPr fontId="5" type="noConversion"/>
  <conditionalFormatting sqref="AO3:AY4 AO26:AY46 AO15:AY20 AO49:AY53 AO6:AY7 AO11:AY13 AO22:AY24">
    <cfRule type="cellIs" dxfId="52" priority="65" stopIfTrue="1" operator="notEqual">
      <formula>0</formula>
    </cfRule>
  </conditionalFormatting>
  <conditionalFormatting sqref="K26:O26 F3:P4 K28:O46 P26:P46 F26:J46 F15:P20 F49:P53 Y53:AB53 F6:P7 F11:P13 K22:O23 F22:J24 P22:P24">
    <cfRule type="cellIs" dxfId="51" priority="64" stopIfTrue="1" operator="notEqual">
      <formula>Y3</formula>
    </cfRule>
  </conditionalFormatting>
  <conditionalFormatting sqref="K27:O27">
    <cfRule type="cellIs" dxfId="50" priority="63" stopIfTrue="1" operator="notEqual">
      <formula>AD27</formula>
    </cfRule>
  </conditionalFormatting>
  <conditionalFormatting sqref="K24:O24">
    <cfRule type="cellIs" dxfId="49" priority="62" stopIfTrue="1" operator="notEqual">
      <formula>AD24</formula>
    </cfRule>
  </conditionalFormatting>
  <conditionalFormatting sqref="AO47:AY48">
    <cfRule type="cellIs" dxfId="48" priority="56" stopIfTrue="1" operator="notEqual">
      <formula>0</formula>
    </cfRule>
  </conditionalFormatting>
  <conditionalFormatting sqref="F47:P48">
    <cfRule type="cellIs" dxfId="47" priority="55" stopIfTrue="1" operator="notEqual">
      <formula>Y47</formula>
    </cfRule>
  </conditionalFormatting>
  <conditionalFormatting sqref="AO48:AY48">
    <cfRule type="cellIs" dxfId="46" priority="54" stopIfTrue="1" operator="notEqual">
      <formula>0</formula>
    </cfRule>
  </conditionalFormatting>
  <conditionalFormatting sqref="F48:P48">
    <cfRule type="cellIs" dxfId="45" priority="53" stopIfTrue="1" operator="notEqual">
      <formula>Y48</formula>
    </cfRule>
  </conditionalFormatting>
  <conditionalFormatting sqref="Y3:AB4 Y26:AB26 Y15:AB20 Y52:AB52 Y6:AB7 Y11:AB13 Y49:Y51 Y27:Y46 Y22:AB24">
    <cfRule type="cellIs" dxfId="44" priority="36" stopIfTrue="1" operator="notEqual">
      <formula>AR3</formula>
    </cfRule>
  </conditionalFormatting>
  <conditionalFormatting sqref="F14:P14">
    <cfRule type="cellIs" dxfId="43" priority="39" stopIfTrue="1" operator="notEqual">
      <formula>Y14</formula>
    </cfRule>
  </conditionalFormatting>
  <conditionalFormatting sqref="Y48">
    <cfRule type="cellIs" dxfId="42" priority="34" stopIfTrue="1" operator="notEqual">
      <formula>AR48</formula>
    </cfRule>
  </conditionalFormatting>
  <conditionalFormatting sqref="Y47:Y48">
    <cfRule type="cellIs" dxfId="41" priority="35" stopIfTrue="1" operator="notEqual">
      <formula>AR47</formula>
    </cfRule>
  </conditionalFormatting>
  <conditionalFormatting sqref="AO25:AY25">
    <cfRule type="cellIs" dxfId="40" priority="44" stopIfTrue="1" operator="notEqual">
      <formula>0</formula>
    </cfRule>
  </conditionalFormatting>
  <conditionalFormatting sqref="F25:P25">
    <cfRule type="cellIs" dxfId="39" priority="43" stopIfTrue="1" operator="notEqual">
      <formula>Y25</formula>
    </cfRule>
  </conditionalFormatting>
  <conditionalFormatting sqref="AO14:AY14">
    <cfRule type="cellIs" dxfId="38" priority="40" stopIfTrue="1" operator="notEqual">
      <formula>0</formula>
    </cfRule>
  </conditionalFormatting>
  <conditionalFormatting sqref="AD25:AI25">
    <cfRule type="cellIs" dxfId="37" priority="26" stopIfTrue="1" operator="notEqual">
      <formula>AW25</formula>
    </cfRule>
  </conditionalFormatting>
  <conditionalFormatting sqref="Y25:AB25">
    <cfRule type="cellIs" dxfId="36" priority="33" stopIfTrue="1" operator="notEqual">
      <formula>AR25</formula>
    </cfRule>
  </conditionalFormatting>
  <conditionalFormatting sqref="Y14:AB14">
    <cfRule type="cellIs" dxfId="35" priority="32" stopIfTrue="1" operator="notEqual">
      <formula>AR14</formula>
    </cfRule>
  </conditionalFormatting>
  <conditionalFormatting sqref="AD26:AH26 AD3:AI4 AI26:AI46 AD15:AI20 AD52:AI53 AD6:AI7 AD11:AI13 AI49:AI51 AD22:AH23 AI22:AI24">
    <cfRule type="cellIs" dxfId="34" priority="31" stopIfTrue="1" operator="notEqual">
      <formula>AW3</formula>
    </cfRule>
  </conditionalFormatting>
  <conditionalFormatting sqref="AD24:AH24">
    <cfRule type="cellIs" dxfId="33" priority="29" stopIfTrue="1" operator="notEqual">
      <formula>AW24</formula>
    </cfRule>
  </conditionalFormatting>
  <conditionalFormatting sqref="AI47:AI48">
    <cfRule type="cellIs" dxfId="32" priority="28" stopIfTrue="1" operator="notEqual">
      <formula>BB47</formula>
    </cfRule>
  </conditionalFormatting>
  <conditionalFormatting sqref="AI48">
    <cfRule type="cellIs" dxfId="31" priority="27" stopIfTrue="1" operator="notEqual">
      <formula>BB48</formula>
    </cfRule>
  </conditionalFormatting>
  <conditionalFormatting sqref="Y5:AB5">
    <cfRule type="cellIs" dxfId="30" priority="22" stopIfTrue="1" operator="notEqual">
      <formula>AR5</formula>
    </cfRule>
  </conditionalFormatting>
  <conditionalFormatting sqref="AD14:AI14">
    <cfRule type="cellIs" dxfId="29" priority="25" stopIfTrue="1" operator="notEqual">
      <formula>AW14</formula>
    </cfRule>
  </conditionalFormatting>
  <conditionalFormatting sqref="AO5:AY5">
    <cfRule type="cellIs" dxfId="28" priority="24" stopIfTrue="1" operator="notEqual">
      <formula>0</formula>
    </cfRule>
  </conditionalFormatting>
  <conditionalFormatting sqref="F5:P5">
    <cfRule type="cellIs" dxfId="27" priority="23" stopIfTrue="1" operator="notEqual">
      <formula>Y5</formula>
    </cfRule>
  </conditionalFormatting>
  <conditionalFormatting sqref="AD5:AI5">
    <cfRule type="cellIs" dxfId="26" priority="21" stopIfTrue="1" operator="notEqual">
      <formula>AW5</formula>
    </cfRule>
  </conditionalFormatting>
  <conditionalFormatting sqref="AO8:AY8">
    <cfRule type="cellIs" dxfId="25" priority="20" stopIfTrue="1" operator="notEqual">
      <formula>0</formula>
    </cfRule>
  </conditionalFormatting>
  <conditionalFormatting sqref="F8:P8">
    <cfRule type="cellIs" dxfId="24" priority="19" stopIfTrue="1" operator="notEqual">
      <formula>Y8</formula>
    </cfRule>
  </conditionalFormatting>
  <conditionalFormatting sqref="Y8:AB8">
    <cfRule type="cellIs" dxfId="23" priority="18" stopIfTrue="1" operator="notEqual">
      <formula>AR8</formula>
    </cfRule>
  </conditionalFormatting>
  <conditionalFormatting sqref="AD8:AI8">
    <cfRule type="cellIs" dxfId="22" priority="17" stopIfTrue="1" operator="notEqual">
      <formula>AW8</formula>
    </cfRule>
  </conditionalFormatting>
  <conditionalFormatting sqref="AD28:AH46 Z27:AC46 Z49:AH51">
    <cfRule type="cellIs" dxfId="21" priority="16" stopIfTrue="1" operator="notEqual">
      <formula>AS27</formula>
    </cfRule>
  </conditionalFormatting>
  <conditionalFormatting sqref="AD27:AH27">
    <cfRule type="cellIs" dxfId="20" priority="15" stopIfTrue="1" operator="notEqual">
      <formula>AW27</formula>
    </cfRule>
  </conditionalFormatting>
  <conditionalFormatting sqref="Z47:AH48">
    <cfRule type="cellIs" dxfId="19" priority="14" stopIfTrue="1" operator="notEqual">
      <formula>AS47</formula>
    </cfRule>
  </conditionalFormatting>
  <conditionalFormatting sqref="Z48:AH48">
    <cfRule type="cellIs" dxfId="18" priority="13" stopIfTrue="1" operator="notEqual">
      <formula>AS48</formula>
    </cfRule>
  </conditionalFormatting>
  <conditionalFormatting sqref="AO10:AY10">
    <cfRule type="cellIs" dxfId="17" priority="12" stopIfTrue="1" operator="notEqual">
      <formula>0</formula>
    </cfRule>
  </conditionalFormatting>
  <conditionalFormatting sqref="F10:P10">
    <cfRule type="cellIs" dxfId="16" priority="11" stopIfTrue="1" operator="notEqual">
      <formula>Y10</formula>
    </cfRule>
  </conditionalFormatting>
  <conditionalFormatting sqref="Y10:AB10">
    <cfRule type="cellIs" dxfId="15" priority="10" stopIfTrue="1" operator="notEqual">
      <formula>AR10</formula>
    </cfRule>
  </conditionalFormatting>
  <conditionalFormatting sqref="AD10:AI10">
    <cfRule type="cellIs" dxfId="14" priority="9" stopIfTrue="1" operator="notEqual">
      <formula>AW10</formula>
    </cfRule>
  </conditionalFormatting>
  <conditionalFormatting sqref="AO21:AY21">
    <cfRule type="cellIs" dxfId="13" priority="8" stopIfTrue="1" operator="notEqual">
      <formula>0</formula>
    </cfRule>
  </conditionalFormatting>
  <conditionalFormatting sqref="F21:P21">
    <cfRule type="cellIs" dxfId="12" priority="7" stopIfTrue="1" operator="notEqual">
      <formula>Y21</formula>
    </cfRule>
  </conditionalFormatting>
  <conditionalFormatting sqref="Y21:AB21">
    <cfRule type="cellIs" dxfId="11" priority="6" stopIfTrue="1" operator="notEqual">
      <formula>AR21</formula>
    </cfRule>
  </conditionalFormatting>
  <conditionalFormatting sqref="AD21:AI21">
    <cfRule type="cellIs" dxfId="10" priority="5" stopIfTrue="1" operator="notEqual">
      <formula>AW21</formula>
    </cfRule>
  </conditionalFormatting>
  <conditionalFormatting sqref="AO9:AY9">
    <cfRule type="cellIs" dxfId="9" priority="4" stopIfTrue="1" operator="notEqual">
      <formula>0</formula>
    </cfRule>
  </conditionalFormatting>
  <conditionalFormatting sqref="F9:P9">
    <cfRule type="cellIs" dxfId="8" priority="3" stopIfTrue="1" operator="notEqual">
      <formula>Y9</formula>
    </cfRule>
  </conditionalFormatting>
  <conditionalFormatting sqref="Y9:AB9">
    <cfRule type="cellIs" dxfId="7" priority="2" stopIfTrue="1" operator="notEqual">
      <formula>AR9</formula>
    </cfRule>
  </conditionalFormatting>
  <conditionalFormatting sqref="AD9:AI9">
    <cfRule type="cellIs" dxfId="6" priority="1" stopIfTrue="1" operator="notEqual">
      <formula>AW9</formula>
    </cfRule>
  </conditionalFormatting>
  <printOptions horizontalCentered="1"/>
  <pageMargins left="0.2" right="0.14000000000000001" top="0.93" bottom="0.48" header="0.26" footer="0.32"/>
  <pageSetup scale="65" orientation="portrait" r:id="rId1"/>
  <headerFooter alignWithMargins="0">
    <oddHeader>&amp;C&amp;"Arial,Bold"&amp;18&amp;F
 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B73"/>
  <sheetViews>
    <sheetView zoomScale="90" zoomScaleNormal="90" zoomScaleSheetLayoutView="57" workbookViewId="0"/>
  </sheetViews>
  <sheetFormatPr defaultRowHeight="13" outlineLevelRow="1" x14ac:dyDescent="0.3"/>
  <cols>
    <col min="1" max="1" width="43.1796875" customWidth="1"/>
    <col min="2" max="3" width="26" customWidth="1"/>
    <col min="4" max="4" width="6.1796875" style="3" customWidth="1"/>
    <col min="5" max="6" width="6.7265625" style="3" customWidth="1"/>
    <col min="7" max="7" width="5.7265625" style="3" customWidth="1"/>
    <col min="8" max="8" width="11.81640625" customWidth="1"/>
    <col min="9" max="9" width="9.81640625" customWidth="1"/>
    <col min="10" max="10" width="14.26953125" customWidth="1"/>
    <col min="11" max="12" width="13.7265625" customWidth="1"/>
    <col min="13" max="13" width="11.26953125" customWidth="1"/>
    <col min="14" max="14" width="10.81640625" customWidth="1"/>
    <col min="15" max="15" width="9.81640625" customWidth="1"/>
    <col min="16" max="20" width="16.54296875" customWidth="1"/>
    <col min="21" max="22" width="11" bestFit="1" customWidth="1"/>
    <col min="23" max="23" width="12.54296875" customWidth="1"/>
    <col min="24" max="25" width="12.1796875" bestFit="1" customWidth="1"/>
    <col min="26" max="26" width="12.54296875" bestFit="1" customWidth="1"/>
    <col min="27" max="27" width="10.81640625" bestFit="1" customWidth="1"/>
  </cols>
  <sheetData>
    <row r="1" spans="1:9" ht="26.25" customHeight="1" thickBot="1" x14ac:dyDescent="0.3">
      <c r="A1" s="28"/>
      <c r="B1" s="28"/>
      <c r="C1" s="28"/>
      <c r="D1" s="502"/>
      <c r="E1" s="502"/>
      <c r="F1" s="503"/>
      <c r="G1" s="447"/>
    </row>
    <row r="2" spans="1:9" ht="90" customHeight="1" thickBot="1" x14ac:dyDescent="0.3">
      <c r="A2" s="29" t="s">
        <v>34</v>
      </c>
      <c r="B2" s="29" t="s">
        <v>34</v>
      </c>
      <c r="C2" s="444"/>
      <c r="D2" s="455" t="s">
        <v>5</v>
      </c>
      <c r="E2" s="455" t="s">
        <v>4</v>
      </c>
      <c r="F2" s="456" t="s">
        <v>3</v>
      </c>
      <c r="G2" s="456" t="s">
        <v>2</v>
      </c>
    </row>
    <row r="3" spans="1:9" ht="34.5" customHeight="1" outlineLevel="1" thickTop="1" thickBot="1" x14ac:dyDescent="0.55000000000000004">
      <c r="A3" s="26" t="str">
        <f>'Authors Contribution'!D28</f>
        <v xml:space="preserve">RWTH Aachen (Christopher Wiebusch) </v>
      </c>
      <c r="B3" s="26" t="str">
        <f>'Authors Contribution'!E28</f>
        <v>Aachen</v>
      </c>
      <c r="C3" s="445" t="s">
        <v>276</v>
      </c>
      <c r="D3" s="2">
        <f>VLOOKUP($A3,'Authors Contribution'!$D$3:$BI$55,4,0)</f>
        <v>1</v>
      </c>
      <c r="E3" s="2">
        <f>VLOOKUP($A3,'Authors Contribution'!$D$3:$BI$55,5,0)</f>
        <v>1</v>
      </c>
      <c r="F3" s="32">
        <f>VLOOKUP($A3,'Authors Contribution'!$D$3:$BI$55,6,0)</f>
        <v>9</v>
      </c>
      <c r="G3" s="32">
        <f>D3+E3+F3</f>
        <v>11</v>
      </c>
      <c r="H3" s="312">
        <f>VLOOKUP($A3,'Authors Contribution'!$D$3:$BI$55,5,0)</f>
        <v>1</v>
      </c>
      <c r="I3" s="312">
        <f>VLOOKUP($A3,'Authors Contribution'!$D$3:$BI$55,6,0)</f>
        <v>9</v>
      </c>
    </row>
    <row r="4" spans="1:9" ht="34.5" customHeight="1" outlineLevel="1" thickTop="1" thickBot="1" x14ac:dyDescent="0.55000000000000004">
      <c r="A4" s="26" t="str">
        <f>'Authors Contribution'!D45</f>
        <v>University of Adelaide (Gary Hill)</v>
      </c>
      <c r="B4" s="26" t="str">
        <f>'Authors Contribution'!E45</f>
        <v>Adelaide</v>
      </c>
      <c r="C4" s="445" t="s">
        <v>277</v>
      </c>
      <c r="D4" s="2">
        <f>VLOOKUP($A4,'Authors Contribution'!$D$3:$BI$55,4,0)</f>
        <v>1</v>
      </c>
      <c r="E4" s="2">
        <f>VLOOKUP($A4,'Authors Contribution'!$D$3:$BI$55,5,0)</f>
        <v>1</v>
      </c>
      <c r="F4" s="32">
        <f>VLOOKUP($A4,'Authors Contribution'!$D$3:$BI$55,6,0)</f>
        <v>1</v>
      </c>
      <c r="G4" s="32">
        <f t="shared" ref="G4:G47" si="0">D4+E4+F4</f>
        <v>3</v>
      </c>
      <c r="H4" s="312">
        <f>VLOOKUP($A4,'Authors Contribution'!$D$3:$BI$55,5,0)</f>
        <v>1</v>
      </c>
      <c r="I4" s="312">
        <f>VLOOKUP($A4,'Authors Contribution'!$D$3:$BI$55,6,0)</f>
        <v>1</v>
      </c>
    </row>
    <row r="5" spans="1:9" ht="34.5" customHeight="1" outlineLevel="1" thickTop="1" thickBot="1" x14ac:dyDescent="0.55000000000000004">
      <c r="A5" s="26" t="str">
        <f>'Authors Contribution'!D3</f>
        <v>University of  Alabama (Dawn Williams)</v>
      </c>
      <c r="B5" s="26" t="str">
        <f>'Authors Contribution'!E3</f>
        <v>Alabama</v>
      </c>
      <c r="C5" s="445" t="s">
        <v>278</v>
      </c>
      <c r="D5" s="2">
        <f>VLOOKUP($A5,'Authors Contribution'!$D$3:$BI$55,4,0)</f>
        <v>2</v>
      </c>
      <c r="E5" s="2">
        <f>VLOOKUP($A5,'Authors Contribution'!$D$3:$BI$55,5,0)</f>
        <v>0</v>
      </c>
      <c r="F5" s="32">
        <f>VLOOKUP($A5,'Authors Contribution'!$D$3:$BI$55,6,0)</f>
        <v>1</v>
      </c>
      <c r="G5" s="32">
        <f t="shared" si="0"/>
        <v>3</v>
      </c>
      <c r="H5" s="312">
        <f>VLOOKUP($A5,'Authors Contribution'!$D$3:$BI$55,5,0)</f>
        <v>0</v>
      </c>
      <c r="I5" s="312">
        <f>VLOOKUP($A5,'Authors Contribution'!$D$3:$BI$55,6,0)</f>
        <v>1</v>
      </c>
    </row>
    <row r="6" spans="1:9" ht="34.5" customHeight="1" outlineLevel="1" thickTop="1" thickBot="1" x14ac:dyDescent="0.55000000000000004">
      <c r="A6" s="26" t="str">
        <f>'Authors Contribution'!D4</f>
        <v>University of  Alaska (Katherine Rawlins)</v>
      </c>
      <c r="B6" s="26" t="str">
        <f>'Authors Contribution'!E4</f>
        <v>Alaska</v>
      </c>
      <c r="C6" s="445" t="s">
        <v>278</v>
      </c>
      <c r="D6" s="2">
        <f>VLOOKUP($A6,'Authors Contribution'!$D$3:$BI$55,4,0)</f>
        <v>1</v>
      </c>
      <c r="E6" s="2">
        <f>VLOOKUP($A6,'Authors Contribution'!$D$3:$BI$55,5,0)</f>
        <v>0</v>
      </c>
      <c r="F6" s="32">
        <f>VLOOKUP($A6,'Authors Contribution'!$D$3:$BI$55,6,0)</f>
        <v>0</v>
      </c>
      <c r="G6" s="32">
        <f t="shared" si="0"/>
        <v>1</v>
      </c>
      <c r="H6" s="312">
        <f>VLOOKUP($A6,'Authors Contribution'!$D$3:$BI$55,5,0)</f>
        <v>0</v>
      </c>
      <c r="I6" s="312">
        <f>VLOOKUP($A6,'Authors Contribution'!$D$3:$BI$55,6,0)</f>
        <v>0</v>
      </c>
    </row>
    <row r="7" spans="1:9" ht="34.5" customHeight="1" outlineLevel="1" thickTop="1" thickBot="1" x14ac:dyDescent="0.55000000000000004">
      <c r="A7" s="26" t="str">
        <f>'Authors Contribution'!D42</f>
        <v xml:space="preserve">University of Alberta (Darren, Grant) </v>
      </c>
      <c r="B7" s="26" t="str">
        <f>'Authors Contribution'!E42</f>
        <v>Alberta</v>
      </c>
      <c r="C7" s="445" t="s">
        <v>279</v>
      </c>
      <c r="D7" s="2">
        <f>VLOOKUP($A7,'Authors Contribution'!$D$3:$BI$55,4,0)</f>
        <v>2</v>
      </c>
      <c r="E7" s="2">
        <f>VLOOKUP($A7,'Authors Contribution'!$D$3:$BI$55,5,0)</f>
        <v>1</v>
      </c>
      <c r="F7" s="32">
        <f>VLOOKUP($A7,'Authors Contribution'!$D$3:$BI$55,6,0)</f>
        <v>2</v>
      </c>
      <c r="G7" s="32">
        <f t="shared" si="0"/>
        <v>5</v>
      </c>
      <c r="H7" s="312">
        <f>VLOOKUP($A7,'Authors Contribution'!$D$3:$BI$55,5,0)</f>
        <v>1</v>
      </c>
      <c r="I7" s="312">
        <f>VLOOKUP($A7,'Authors Contribution'!$D$3:$BI$55,6,0)</f>
        <v>2</v>
      </c>
    </row>
    <row r="8" spans="1:9" ht="34.5" customHeight="1" outlineLevel="1" thickTop="1" thickBot="1" x14ac:dyDescent="0.55000000000000004">
      <c r="A8" s="26" t="str">
        <f>'Authors Contribution'!D33</f>
        <v>Universität Bochum (Julia Tjus)</v>
      </c>
      <c r="B8" s="26" t="str">
        <f>'Authors Contribution'!E33</f>
        <v>Bochum</v>
      </c>
      <c r="C8" s="445" t="s">
        <v>276</v>
      </c>
      <c r="D8" s="2">
        <f>VLOOKUP($A8,'Authors Contribution'!$D$3:$BI$55,4,0)</f>
        <v>1</v>
      </c>
      <c r="E8" s="2">
        <f>VLOOKUP($A8,'Authors Contribution'!$D$3:$BI$55,5,0)</f>
        <v>1</v>
      </c>
      <c r="F8" s="32">
        <f>VLOOKUP($A8,'Authors Contribution'!$D$3:$BI$55,6,0)</f>
        <v>3</v>
      </c>
      <c r="G8" s="32">
        <f t="shared" si="0"/>
        <v>5</v>
      </c>
      <c r="H8" s="312">
        <f>VLOOKUP($A8,'Authors Contribution'!$D$3:$BI$55,5,0)</f>
        <v>1</v>
      </c>
      <c r="I8" s="312">
        <f>VLOOKUP($A8,'Authors Contribution'!$D$3:$BI$55,6,0)</f>
        <v>3</v>
      </c>
    </row>
    <row r="9" spans="1:9" ht="34.5" customHeight="1" outlineLevel="1" thickTop="1" thickBot="1" x14ac:dyDescent="0.55000000000000004">
      <c r="A9" s="26" t="str">
        <f>'Authors Contribution'!D44</f>
        <v>University of Canterbury (Jenni Adams)</v>
      </c>
      <c r="B9" s="26" t="str">
        <f>'Authors Contribution'!E44</f>
        <v>Canterbury</v>
      </c>
      <c r="C9" s="445" t="s">
        <v>287</v>
      </c>
      <c r="D9" s="2">
        <f>VLOOKUP($A9,'Authors Contribution'!$D$3:$BI$55,4,0)</f>
        <v>1</v>
      </c>
      <c r="E9" s="2">
        <f>VLOOKUP($A9,'Authors Contribution'!$D$3:$BI$55,5,0)</f>
        <v>0</v>
      </c>
      <c r="F9" s="32">
        <f>VLOOKUP($A9,'Authors Contribution'!$D$3:$BI$55,6,0)</f>
        <v>2</v>
      </c>
      <c r="G9" s="32">
        <f t="shared" si="0"/>
        <v>3</v>
      </c>
      <c r="H9" s="312">
        <f>VLOOKUP($A9,'Authors Contribution'!$D$3:$BI$55,5,0)</f>
        <v>0</v>
      </c>
      <c r="I9" s="312">
        <f>VLOOKUP($A9,'Authors Contribution'!$D$3:$BI$55,6,0)</f>
        <v>2</v>
      </c>
    </row>
    <row r="10" spans="1:9" ht="34.5" customHeight="1" outlineLevel="1" thickTop="1" thickBot="1" x14ac:dyDescent="0.55000000000000004">
      <c r="A10" s="26" t="str">
        <f>'Authors Contribution'!D46</f>
        <v xml:space="preserve">Chiba University (Shigeru Yoshida) </v>
      </c>
      <c r="B10" s="26" t="str">
        <f>'Authors Contribution'!E46</f>
        <v>Chiba</v>
      </c>
      <c r="C10" s="445" t="s">
        <v>280</v>
      </c>
      <c r="D10" s="2">
        <f>VLOOKUP($A10,'Authors Contribution'!$D$3:$BI$55,4,0)</f>
        <v>3</v>
      </c>
      <c r="E10" s="2">
        <f>VLOOKUP($A10,'Authors Contribution'!$D$3:$BI$55,5,0)</f>
        <v>3</v>
      </c>
      <c r="F10" s="32">
        <f>VLOOKUP($A10,'Authors Contribution'!$D$3:$BI$55,6,0)</f>
        <v>2</v>
      </c>
      <c r="G10" s="32">
        <f t="shared" si="0"/>
        <v>8</v>
      </c>
      <c r="H10" s="312">
        <f>VLOOKUP($A10,'Authors Contribution'!$D$3:$BI$55,5,0)</f>
        <v>3</v>
      </c>
      <c r="I10" s="312">
        <f>VLOOKUP($A10,'Authors Contribution'!$D$3:$BI$55,6,0)</f>
        <v>2</v>
      </c>
    </row>
    <row r="11" spans="1:9" ht="34.5" customHeight="1" outlineLevel="1" thickTop="1" thickBot="1" x14ac:dyDescent="0.55000000000000004">
      <c r="A11" s="26" t="str">
        <f>'Authors Contribution'!D5</f>
        <v xml:space="preserve">Clark Atlanta (George Japaridze) </v>
      </c>
      <c r="B11" s="26" t="str">
        <f>'Authors Contribution'!E5</f>
        <v>Clark Atlanta</v>
      </c>
      <c r="C11" s="445" t="s">
        <v>278</v>
      </c>
      <c r="D11" s="2">
        <f>VLOOKUP($A11,'Authors Contribution'!$D$3:$BI$55,4,0)</f>
        <v>1</v>
      </c>
      <c r="E11" s="2">
        <f>VLOOKUP($A11,'Authors Contribution'!$D$3:$BI$55,5,0)</f>
        <v>0</v>
      </c>
      <c r="F11" s="32">
        <f>VLOOKUP($A11,'Authors Contribution'!$D$3:$BI$55,6,0)</f>
        <v>0</v>
      </c>
      <c r="G11" s="32">
        <f t="shared" si="0"/>
        <v>1</v>
      </c>
      <c r="H11" s="312">
        <f>VLOOKUP($A11,'Authors Contribution'!$D$3:$BI$55,5,0)</f>
        <v>0</v>
      </c>
      <c r="I11" s="312">
        <f>VLOOKUP($A11,'Authors Contribution'!$D$3:$BI$55,6,0)</f>
        <v>0</v>
      </c>
    </row>
    <row r="12" spans="1:9" ht="34.5" customHeight="1" outlineLevel="1" thickTop="1" thickBot="1" x14ac:dyDescent="0.55000000000000004">
      <c r="A12" s="26" t="str">
        <f>'Authors Contribution'!D19</f>
        <v>University of Delaware (Tom Gaisser)</v>
      </c>
      <c r="B12" s="26" t="str">
        <f>'Authors Contribution'!E19</f>
        <v>Delaware</v>
      </c>
      <c r="C12" s="445" t="s">
        <v>278</v>
      </c>
      <c r="D12" s="2">
        <f>VLOOKUP($A12,'Authors Contribution'!$D$3:$BI$55,4,0)</f>
        <v>4</v>
      </c>
      <c r="E12" s="2">
        <f>VLOOKUP($A12,'Authors Contribution'!$D$3:$BI$55,5,0)</f>
        <v>3</v>
      </c>
      <c r="F12" s="32">
        <f>VLOOKUP($A12,'Authors Contribution'!$D$3:$BI$55,6,0)</f>
        <v>2</v>
      </c>
      <c r="G12" s="32">
        <f t="shared" si="0"/>
        <v>9</v>
      </c>
      <c r="H12" s="312">
        <f>VLOOKUP($A12,'Authors Contribution'!$D$3:$BI$55,5,0)</f>
        <v>3</v>
      </c>
      <c r="I12" s="312">
        <f>VLOOKUP($A12,'Authors Contribution'!$D$3:$BI$55,6,0)</f>
        <v>2</v>
      </c>
    </row>
    <row r="13" spans="1:9" ht="34.5" customHeight="1" outlineLevel="1" thickTop="1" thickBot="1" x14ac:dyDescent="0.55000000000000004">
      <c r="A13" s="26" t="str">
        <f>'Authors Contribution'!D27</f>
        <v xml:space="preserve">DESY-Zeuthen (Markus Ackermann) </v>
      </c>
      <c r="B13" s="26" t="str">
        <f>'Authors Contribution'!E27</f>
        <v>DESY</v>
      </c>
      <c r="C13" s="445" t="s">
        <v>276</v>
      </c>
      <c r="D13" s="2">
        <f>VLOOKUP($A13,'Authors Contribution'!$D$3:$BI$55,4,0)</f>
        <v>6</v>
      </c>
      <c r="E13" s="2">
        <f>VLOOKUP($A13,'Authors Contribution'!$D$3:$BI$55,5,0)</f>
        <v>2</v>
      </c>
      <c r="F13" s="32">
        <f>VLOOKUP($A13,'Authors Contribution'!$D$3:$BI$55,6,0)</f>
        <v>10</v>
      </c>
      <c r="G13" s="32">
        <f t="shared" si="0"/>
        <v>18</v>
      </c>
      <c r="H13" s="312">
        <f>VLOOKUP($A13,'Authors Contribution'!$D$3:$BI$55,5,0)</f>
        <v>2</v>
      </c>
      <c r="I13" s="312">
        <f>VLOOKUP($A13,'Authors Contribution'!$D$3:$BI$55,6,0)</f>
        <v>10</v>
      </c>
    </row>
    <row r="14" spans="1:9" ht="34.5" customHeight="1" outlineLevel="1" thickTop="1" thickBot="1" x14ac:dyDescent="0.55000000000000004">
      <c r="A14" s="26" t="str">
        <f>'Authors Contribution'!D29</f>
        <v xml:space="preserve">Universität Dortmund (Wolfgang Rhode) </v>
      </c>
      <c r="B14" s="26" t="str">
        <f>'Authors Contribution'!E29</f>
        <v>Dortmund</v>
      </c>
      <c r="C14" s="445" t="s">
        <v>276</v>
      </c>
      <c r="D14" s="2">
        <f>VLOOKUP($A14,'Authors Contribution'!$D$3:$BI$55,4,0)</f>
        <v>1</v>
      </c>
      <c r="E14" s="2">
        <f>VLOOKUP($A14,'Authors Contribution'!$D$3:$BI$55,5,0)</f>
        <v>1</v>
      </c>
      <c r="F14" s="32">
        <f>VLOOKUP($A14,'Authors Contribution'!$D$3:$BI$55,6,0)</f>
        <v>6</v>
      </c>
      <c r="G14" s="32">
        <f t="shared" ref="G14" si="1">D14+E14+F14</f>
        <v>8</v>
      </c>
      <c r="H14" s="312">
        <f>VLOOKUP($A14,'Authors Contribution'!$D$3:$BI$55,5,0)</f>
        <v>1</v>
      </c>
      <c r="I14" s="312">
        <f>VLOOKUP($A14,'Authors Contribution'!$D$3:$BI$55,6,0)</f>
        <v>6</v>
      </c>
    </row>
    <row r="15" spans="1:9" ht="34.5" customHeight="1" outlineLevel="1" thickTop="1" thickBot="1" x14ac:dyDescent="0.55000000000000004">
      <c r="A15" s="26" t="str">
        <f>'Authors Contribution'!D6</f>
        <v>Drexel University (Naoko Kurahashi Neilson)</v>
      </c>
      <c r="B15" s="26" t="str">
        <f>'Authors Contribution'!E6</f>
        <v>Drexel</v>
      </c>
      <c r="C15" s="445" t="s">
        <v>278</v>
      </c>
      <c r="D15" s="2">
        <f>VLOOKUP($A15,'Authors Contribution'!$D$3:$BI$55,4,0)</f>
        <v>1</v>
      </c>
      <c r="E15" s="2">
        <f>VLOOKUP($A15,'Authors Contribution'!$D$3:$BI$55,5,0)</f>
        <v>1</v>
      </c>
      <c r="F15" s="32">
        <f>VLOOKUP($A15,'Authors Contribution'!$D$3:$BI$55,6,0)</f>
        <v>2</v>
      </c>
      <c r="G15" s="32">
        <f t="shared" si="0"/>
        <v>4</v>
      </c>
      <c r="H15" s="312">
        <f>VLOOKUP($A15,'Authors Contribution'!$D$3:$BI$55,5,0)</f>
        <v>1</v>
      </c>
      <c r="I15" s="312">
        <f>VLOOKUP($A15,'Authors Contribution'!$D$3:$BI$55,6,0)</f>
        <v>2</v>
      </c>
    </row>
    <row r="16" spans="1:9" s="454" customFormat="1" ht="34.5" customHeight="1" outlineLevel="1" thickTop="1" thickBot="1" x14ac:dyDescent="0.55000000000000004">
      <c r="A16" s="441" t="str">
        <f>'Authors Contribution'!D48</f>
        <v>Universität Erlangen-Nürnberg (Gisela Anton)</v>
      </c>
      <c r="B16" s="441" t="str">
        <f>'Authors Contribution'!E48</f>
        <v>Erlangen</v>
      </c>
      <c r="C16" s="450" t="s">
        <v>276</v>
      </c>
      <c r="D16" s="451">
        <f>VLOOKUP($A16,'Authors Contribution'!$D$3:$BI$55,4,0)</f>
        <v>1</v>
      </c>
      <c r="E16" s="451">
        <f>VLOOKUP($A16,'Authors Contribution'!$D$3:$BI$55,5,0)</f>
        <v>0</v>
      </c>
      <c r="F16" s="452">
        <f>VLOOKUP($A16,'Authors Contribution'!$D$3:$BI$55,6,0)</f>
        <v>4</v>
      </c>
      <c r="G16" s="452">
        <f t="shared" si="0"/>
        <v>5</v>
      </c>
      <c r="H16" s="453">
        <f>VLOOKUP($A16,'Authors Contribution'!$D$3:$BI$55,5,0)</f>
        <v>0</v>
      </c>
      <c r="I16" s="453">
        <f>VLOOKUP($A16,'Authors Contribution'!$D$3:$BI$55,6,0)</f>
        <v>4</v>
      </c>
    </row>
    <row r="17" spans="1:20" ht="34.5" customHeight="1" outlineLevel="1" thickTop="1" thickBot="1" x14ac:dyDescent="0.55000000000000004">
      <c r="A17" s="26" t="str">
        <f>'Authors Contribution'!D47</f>
        <v>Université de Genève (Teresa Montaruli)</v>
      </c>
      <c r="B17" s="26" t="str">
        <f>'Authors Contribution'!E47</f>
        <v>Geneva</v>
      </c>
      <c r="C17" s="445" t="s">
        <v>281</v>
      </c>
      <c r="D17" s="2">
        <f>VLOOKUP($A17,'Authors Contribution'!$D$3:$BI$55,4,0)</f>
        <v>1</v>
      </c>
      <c r="E17" s="2">
        <f>VLOOKUP($A17,'Authors Contribution'!$D$3:$BI$55,5,0)</f>
        <v>1</v>
      </c>
      <c r="F17" s="32">
        <f>VLOOKUP($A17,'Authors Contribution'!$D$3:$BI$55,6,0)</f>
        <v>3</v>
      </c>
      <c r="G17" s="32">
        <f t="shared" si="0"/>
        <v>5</v>
      </c>
      <c r="H17" s="312">
        <f>VLOOKUP($A17,'Authors Contribution'!$D$3:$BI$55,5,0)</f>
        <v>1</v>
      </c>
      <c r="I17" s="312">
        <f>VLOOKUP($A17,'Authors Contribution'!$D$3:$BI$55,6,0)</f>
        <v>3</v>
      </c>
    </row>
    <row r="18" spans="1:20" ht="34.5" customHeight="1" outlineLevel="1" thickTop="1" thickBot="1" x14ac:dyDescent="0.55000000000000004">
      <c r="A18" s="26" t="str">
        <f>'Authors Contribution'!D38</f>
        <v xml:space="preserve">University of Gent (Dirk Ryckbosch) </v>
      </c>
      <c r="B18" s="26" t="str">
        <f>'Authors Contribution'!E38</f>
        <v>Gent</v>
      </c>
      <c r="C18" s="445" t="s">
        <v>282</v>
      </c>
      <c r="D18" s="2">
        <f>VLOOKUP($A18,'Authors Contribution'!$D$3:$BI$55,4,0)</f>
        <v>1</v>
      </c>
      <c r="E18" s="2">
        <f>VLOOKUP($A18,'Authors Contribution'!$D$3:$BI$55,5,0)</f>
        <v>1</v>
      </c>
      <c r="F18" s="32">
        <f>VLOOKUP($A18,'Authors Contribution'!$D$3:$BI$55,6,0)</f>
        <v>4</v>
      </c>
      <c r="G18" s="32">
        <f t="shared" si="0"/>
        <v>6</v>
      </c>
      <c r="H18" s="312">
        <f>VLOOKUP($A18,'Authors Contribution'!$D$3:$BI$55,5,0)</f>
        <v>1</v>
      </c>
      <c r="I18" s="312">
        <f>VLOOKUP($A18,'Authors Contribution'!$D$3:$BI$55,6,0)</f>
        <v>4</v>
      </c>
    </row>
    <row r="19" spans="1:20" ht="34.5" customHeight="1" outlineLevel="1" thickTop="1" thickBot="1" x14ac:dyDescent="0.55000000000000004">
      <c r="A19" s="26" t="str">
        <f>'Authors Contribution'!D7</f>
        <v xml:space="preserve">Georgia Tech (Ignacio Taboada) </v>
      </c>
      <c r="B19" s="26" t="str">
        <f>'Authors Contribution'!E7</f>
        <v>Georgia Tech</v>
      </c>
      <c r="C19" s="445" t="s">
        <v>278</v>
      </c>
      <c r="D19" s="2">
        <f>VLOOKUP($A19,'Authors Contribution'!$D$3:$BI$55,4,0)</f>
        <v>1</v>
      </c>
      <c r="E19" s="2">
        <f>VLOOKUP($A19,'Authors Contribution'!$D$3:$BI$55,5,0)</f>
        <v>0</v>
      </c>
      <c r="F19" s="32">
        <f>VLOOKUP($A19,'Authors Contribution'!$D$3:$BI$55,6,0)</f>
        <v>1</v>
      </c>
      <c r="G19" s="32">
        <f t="shared" si="0"/>
        <v>2</v>
      </c>
      <c r="H19" s="312">
        <f>VLOOKUP($A19,'Authors Contribution'!$D$3:$BI$55,5,0)</f>
        <v>0</v>
      </c>
      <c r="I19" s="312">
        <f>VLOOKUP($A19,'Authors Contribution'!$D$3:$BI$55,6,0)</f>
        <v>1</v>
      </c>
    </row>
    <row r="20" spans="1:20" ht="34.5" customHeight="1" outlineLevel="1" thickTop="1" thickBot="1" x14ac:dyDescent="0.55000000000000004">
      <c r="A20" s="26" t="str">
        <f>'Authors Contribution'!D34</f>
        <v>Technische Universität München (Elisa Resconi)</v>
      </c>
      <c r="B20" s="26" t="str">
        <f>'Authors Contribution'!E34</f>
        <v>Munich</v>
      </c>
      <c r="C20" s="445" t="s">
        <v>276</v>
      </c>
      <c r="D20" s="2">
        <f>VLOOKUP($A20,'Authors Contribution'!$D$3:$BI$55,4,0)</f>
        <v>1</v>
      </c>
      <c r="E20" s="2">
        <f>VLOOKUP($A20,'Authors Contribution'!$D$3:$BI$55,5,0)</f>
        <v>1</v>
      </c>
      <c r="F20" s="32">
        <f>VLOOKUP($A20,'Authors Contribution'!$D$3:$BI$55,6,0)</f>
        <v>3</v>
      </c>
      <c r="G20" s="32">
        <f t="shared" si="0"/>
        <v>5</v>
      </c>
      <c r="H20" s="312">
        <f>VLOOKUP($A20,'Authors Contribution'!$D$3:$BI$55,5,0)</f>
        <v>1</v>
      </c>
      <c r="I20" s="312">
        <f>VLOOKUP($A20,'Authors Contribution'!$D$3:$BI$55,6,0)</f>
        <v>3</v>
      </c>
    </row>
    <row r="21" spans="1:20" ht="34.5" customHeight="1" outlineLevel="1" thickTop="1" thickBot="1" x14ac:dyDescent="0.55000000000000004">
      <c r="A21" s="26" t="str">
        <f>'Authors Contribution'!D32</f>
        <v>Humboldt Universität Berlin (Marek Kowalski)</v>
      </c>
      <c r="B21" s="26" t="str">
        <f>'Authors Contribution'!E32</f>
        <v>Humboldt</v>
      </c>
      <c r="C21" s="445" t="s">
        <v>276</v>
      </c>
      <c r="D21" s="2">
        <f>VLOOKUP($A21,'Authors Contribution'!$D$3:$BI$55,4,0)</f>
        <v>1</v>
      </c>
      <c r="E21" s="2">
        <f>VLOOKUP($A21,'Authors Contribution'!$D$3:$BI$55,5,0)</f>
        <v>0</v>
      </c>
      <c r="F21" s="32">
        <f>VLOOKUP($A21,'Authors Contribution'!$D$3:$BI$55,6,0)</f>
        <v>5</v>
      </c>
      <c r="G21" s="32">
        <f t="shared" si="0"/>
        <v>6</v>
      </c>
      <c r="H21" s="312">
        <f>VLOOKUP($A21,'Authors Contribution'!$D$3:$BI$55,5,0)</f>
        <v>0</v>
      </c>
      <c r="I21" s="312">
        <f>VLOOKUP($A21,'Authors Contribution'!$D$3:$BI$55,6,0)</f>
        <v>5</v>
      </c>
    </row>
    <row r="22" spans="1:20" ht="34.5" customHeight="1" outlineLevel="1" thickTop="1" thickBot="1" x14ac:dyDescent="0.55000000000000004">
      <c r="A22" s="26" t="str">
        <f>'Authors Contribution'!D20</f>
        <v>University of Kansas (Dave Besson)</v>
      </c>
      <c r="B22" s="26" t="str">
        <f>'Authors Contribution'!E20</f>
        <v>Kansas</v>
      </c>
      <c r="C22" s="445" t="s">
        <v>278</v>
      </c>
      <c r="D22" s="2">
        <f>VLOOKUP($A22,'Authors Contribution'!$D$3:$BI$55,4,0)</f>
        <v>1</v>
      </c>
      <c r="E22" s="2">
        <f>VLOOKUP($A22,'Authors Contribution'!$D$3:$BI$55,5,0)</f>
        <v>0</v>
      </c>
      <c r="F22" s="32">
        <f>VLOOKUP($A22,'Authors Contribution'!$D$3:$BI$55,6,0)</f>
        <v>0</v>
      </c>
      <c r="G22" s="32">
        <f t="shared" si="0"/>
        <v>1</v>
      </c>
      <c r="H22" s="312">
        <f>VLOOKUP($A22,'Authors Contribution'!$D$3:$BI$55,5,0)</f>
        <v>0</v>
      </c>
      <c r="I22" s="312">
        <f>VLOOKUP($A22,'Authors Contribution'!$D$3:$BI$55,6,0)</f>
        <v>0</v>
      </c>
    </row>
    <row r="23" spans="1:20" ht="34.5" customHeight="1" outlineLevel="1" thickTop="1" thickBot="1" x14ac:dyDescent="0.55000000000000004">
      <c r="A23" s="26" t="str">
        <f>'Authors Contribution'!D8</f>
        <v>LBNL (Spencer Klein)</v>
      </c>
      <c r="B23" s="26" t="str">
        <f>'Authors Contribution'!E8</f>
        <v>LBNL</v>
      </c>
      <c r="C23" s="445" t="s">
        <v>278</v>
      </c>
      <c r="D23" s="2">
        <f>VLOOKUP($A23,'Authors Contribution'!$D$3:$BI$55,4,0)</f>
        <v>3</v>
      </c>
      <c r="E23" s="2">
        <f>VLOOKUP($A23,'Authors Contribution'!$D$3:$BI$55,5,0)</f>
        <v>2</v>
      </c>
      <c r="F23" s="32">
        <f>VLOOKUP($A23,'Authors Contribution'!$D$3:$BI$55,6,0)</f>
        <v>3</v>
      </c>
      <c r="G23" s="32">
        <f t="shared" si="0"/>
        <v>8</v>
      </c>
      <c r="H23" s="312">
        <f>VLOOKUP($A23,'Authors Contribution'!$D$3:$BI$55,5,0)</f>
        <v>2</v>
      </c>
      <c r="I23" s="312">
        <f>VLOOKUP($A23,'Authors Contribution'!$D$3:$BI$55,6,0)</f>
        <v>3</v>
      </c>
    </row>
    <row r="24" spans="1:20" ht="34.5" customHeight="1" outlineLevel="1" thickTop="1" thickBot="1" x14ac:dyDescent="0.55000000000000004">
      <c r="A24" s="26" t="str">
        <f>'Authors Contribution'!D10</f>
        <v>Massachusetts Institute of Technology (Janet Conrad)</v>
      </c>
      <c r="B24" s="26" t="str">
        <f>'Authors Contribution'!E10</f>
        <v>MIT</v>
      </c>
      <c r="C24" s="445" t="s">
        <v>278</v>
      </c>
      <c r="D24" s="2">
        <f>VLOOKUP($A24,'Authors Contribution'!$D$3:$BI$55,4,0)</f>
        <v>1</v>
      </c>
      <c r="E24" s="2">
        <f>VLOOKUP($A24,'Authors Contribution'!$D$3:$BI$55,5,0)</f>
        <v>2</v>
      </c>
      <c r="F24" s="32">
        <f>VLOOKUP($A24,'Authors Contribution'!$D$3:$BI$55,6,0)</f>
        <v>2</v>
      </c>
      <c r="G24" s="32">
        <f t="shared" ref="G24" si="2">D24+E24+F24</f>
        <v>5</v>
      </c>
      <c r="H24" s="312">
        <f>VLOOKUP($A24,'Authors Contribution'!$D$3:$BI$55,5,0)</f>
        <v>2</v>
      </c>
      <c r="I24" s="312">
        <f>VLOOKUP($A24,'Authors Contribution'!$D$3:$BI$55,6,0)</f>
        <v>2</v>
      </c>
    </row>
    <row r="25" spans="1:20" ht="34.5" customHeight="1" outlineLevel="1" thickTop="1" thickBot="1" x14ac:dyDescent="0.55000000000000004">
      <c r="A25" s="26" t="str">
        <f>'Authors Contribution'!D11</f>
        <v>Michigan State University (Tyce DeYoung)</v>
      </c>
      <c r="B25" s="26" t="str">
        <f>'Authors Contribution'!E11</f>
        <v>MSU</v>
      </c>
      <c r="C25" s="445" t="s">
        <v>278</v>
      </c>
      <c r="D25" s="2">
        <f>VLOOKUP($A25,'Authors Contribution'!$D$3:$BI$55,4,0)</f>
        <v>2</v>
      </c>
      <c r="E25" s="2">
        <f>VLOOKUP($A25,'Authors Contribution'!$D$3:$BI$55,5,0)</f>
        <v>3</v>
      </c>
      <c r="F25" s="32">
        <f>VLOOKUP($A25,'Authors Contribution'!$D$3:$BI$55,6,0)</f>
        <v>2</v>
      </c>
      <c r="G25" s="32">
        <f t="shared" si="0"/>
        <v>7</v>
      </c>
      <c r="H25" s="312">
        <f>VLOOKUP($A25,'Authors Contribution'!$D$3:$BI$55,5,0)</f>
        <v>3</v>
      </c>
      <c r="I25" s="312">
        <f>VLOOKUP($A25,'Authors Contribution'!$D$3:$BI$55,6,0)</f>
        <v>2</v>
      </c>
    </row>
    <row r="26" spans="1:20" ht="34.5" customHeight="1" outlineLevel="1" thickTop="1" thickBot="1" x14ac:dyDescent="0.55000000000000004">
      <c r="A26" s="26" t="str">
        <f>'Authors Contribution'!D30</f>
        <v xml:space="preserve">Universität Mainz (Lutz Köpke) </v>
      </c>
      <c r="B26" s="26" t="str">
        <f>'Authors Contribution'!E30</f>
        <v>Mainz</v>
      </c>
      <c r="C26" s="445" t="s">
        <v>276</v>
      </c>
      <c r="D26" s="2">
        <f>VLOOKUP($A26,'Authors Contribution'!$D$3:$BI$55,4,0)</f>
        <v>2</v>
      </c>
      <c r="E26" s="2">
        <f>VLOOKUP($A26,'Authors Contribution'!$D$3:$BI$55,5,0)</f>
        <v>1</v>
      </c>
      <c r="F26" s="32">
        <f>VLOOKUP($A26,'Authors Contribution'!$D$3:$BI$55,6,0)</f>
        <v>8</v>
      </c>
      <c r="G26" s="32">
        <f t="shared" si="0"/>
        <v>11</v>
      </c>
      <c r="H26" s="312">
        <f>VLOOKUP($A26,'Authors Contribution'!$D$3:$BI$55,5,0)</f>
        <v>1</v>
      </c>
      <c r="I26" s="312">
        <f>VLOOKUP($A26,'Authors Contribution'!$D$3:$BI$55,6,0)</f>
        <v>8</v>
      </c>
    </row>
    <row r="27" spans="1:20" ht="33.75" customHeight="1" outlineLevel="1" thickTop="1" thickBot="1" x14ac:dyDescent="0.55000000000000004">
      <c r="A27" s="26" t="str">
        <f>'Authors Contribution'!D22</f>
        <v>University of Rochester (Segev BenZvi)</v>
      </c>
      <c r="B27" s="26" t="str">
        <f>'Authors Contribution'!E22</f>
        <v>Rochester</v>
      </c>
      <c r="C27" s="445" t="s">
        <v>278</v>
      </c>
      <c r="D27" s="2">
        <f>VLOOKUP($A27,'Authors Contribution'!$D$3:$BI$55,4,0)</f>
        <v>1</v>
      </c>
      <c r="E27" s="2">
        <f>VLOOKUP($A27,'Authors Contribution'!$D$3:$BI$55,5,0)</f>
        <v>0</v>
      </c>
      <c r="F27" s="32">
        <f>VLOOKUP($A27,'Authors Contribution'!$D$3:$BI$55,6,0)</f>
        <v>1</v>
      </c>
      <c r="G27" s="32">
        <f t="shared" si="0"/>
        <v>2</v>
      </c>
      <c r="H27" s="312">
        <f>VLOOKUP($A27,'Authors Contribution'!$D$3:$BI$55,5,0)</f>
        <v>0</v>
      </c>
      <c r="I27" s="312">
        <f>VLOOKUP($A27,'Authors Contribution'!$D$3:$BI$55,6,0)</f>
        <v>1</v>
      </c>
    </row>
    <row r="28" spans="1:20" ht="34.5" customHeight="1" outlineLevel="1" thickTop="1" thickBot="1" x14ac:dyDescent="0.55000000000000004">
      <c r="A28" s="26" t="str">
        <f>'Authors Contribution'!D37</f>
        <v xml:space="preserve">Universite de Mons (Evelyne Daubie) </v>
      </c>
      <c r="B28" s="26" t="str">
        <f>'Authors Contribution'!E37</f>
        <v>Mons</v>
      </c>
      <c r="C28" s="445" t="s">
        <v>282</v>
      </c>
      <c r="D28" s="2">
        <f>VLOOKUP($A28,'Authors Contribution'!$D$3:$BI$55,4,0)</f>
        <v>0</v>
      </c>
      <c r="E28" s="2">
        <f>VLOOKUP($A28,'Authors Contribution'!$D$3:$BI$55,5,0)</f>
        <v>1</v>
      </c>
      <c r="F28" s="32">
        <f>VLOOKUP($A28,'Authors Contribution'!$D$3:$BI$55,6,0)</f>
        <v>0</v>
      </c>
      <c r="G28" s="32">
        <f t="shared" si="0"/>
        <v>1</v>
      </c>
      <c r="H28" s="312">
        <f>VLOOKUP($A28,'Authors Contribution'!$D$3:$BI$55,5,0)</f>
        <v>1</v>
      </c>
      <c r="I28" s="312">
        <f>VLOOKUP($A28,'Authors Contribution'!$D$3:$BI$55,6,0)</f>
        <v>0</v>
      </c>
    </row>
    <row r="29" spans="1:20" ht="34.5" customHeight="1" outlineLevel="1" thickTop="1" thickBot="1" x14ac:dyDescent="0.55000000000000004">
      <c r="A29" s="441" t="str">
        <f>'Authors Contribution'!D49</f>
        <v>Niels Bohr Institute (Jason Koskinen)</v>
      </c>
      <c r="B29" s="441" t="str">
        <f>'Authors Contribution'!E49</f>
        <v>NBI</v>
      </c>
      <c r="C29" s="450" t="s">
        <v>283</v>
      </c>
      <c r="D29" s="451">
        <f>VLOOKUP($A29,'Authors Contribution'!$D$3:$BI$55,4,0)</f>
        <v>1</v>
      </c>
      <c r="E29" s="451">
        <f>VLOOKUP($A29,'Authors Contribution'!$D$3:$BI$55,5,0)</f>
        <v>0</v>
      </c>
      <c r="F29" s="452">
        <f>VLOOKUP($A29,'Authors Contribution'!$D$3:$BI$55,6,0)</f>
        <v>2</v>
      </c>
      <c r="G29" s="452">
        <f t="shared" si="0"/>
        <v>3</v>
      </c>
      <c r="H29" s="312">
        <f>VLOOKUP($A29,'Authors Contribution'!$D$3:$BI$55,5,0)</f>
        <v>0</v>
      </c>
      <c r="I29" s="312">
        <f>VLOOKUP($A29,'Authors Contribution'!$D$3:$BI$55,6,0)</f>
        <v>2</v>
      </c>
      <c r="K29" s="504" t="s">
        <v>108</v>
      </c>
      <c r="L29" s="505"/>
      <c r="M29" s="505"/>
      <c r="N29" s="505"/>
      <c r="O29" s="506"/>
      <c r="P29" s="497" t="s">
        <v>20</v>
      </c>
      <c r="Q29" s="498"/>
      <c r="R29" s="498"/>
      <c r="S29" s="498"/>
      <c r="T29" s="498"/>
    </row>
    <row r="30" spans="1:20" ht="42" customHeight="1" outlineLevel="1" thickTop="1" thickBot="1" x14ac:dyDescent="0.55000000000000004">
      <c r="A30" s="26" t="str">
        <f>'Authors Contribution'!D12</f>
        <v>Ohio State University (James Beatty)</v>
      </c>
      <c r="B30" s="26" t="str">
        <f>'Authors Contribution'!E12</f>
        <v>Ohio</v>
      </c>
      <c r="C30" s="445" t="s">
        <v>278</v>
      </c>
      <c r="D30" s="2">
        <f>VLOOKUP($A30,'Authors Contribution'!$D$3:$BI$55,4,0)</f>
        <v>1</v>
      </c>
      <c r="E30" s="2">
        <f>VLOOKUP($A30,'Authors Contribution'!$D$3:$BI$55,5,0)</f>
        <v>3</v>
      </c>
      <c r="F30" s="32">
        <f>VLOOKUP($A30,'Authors Contribution'!$D$3:$BI$55,6,0)</f>
        <v>0</v>
      </c>
      <c r="G30" s="32">
        <f t="shared" si="0"/>
        <v>4</v>
      </c>
      <c r="H30" s="312">
        <f>VLOOKUP($A30,'Authors Contribution'!$D$3:$BI$55,5,0)</f>
        <v>3</v>
      </c>
      <c r="I30" s="312">
        <f>VLOOKUP($A30,'Authors Contribution'!$D$3:$BI$55,6,0)</f>
        <v>0</v>
      </c>
      <c r="K30" s="504" t="str">
        <f>'Authors Contribution'!D1</f>
        <v>v 20.0, April 15, 2016</v>
      </c>
      <c r="L30" s="505"/>
      <c r="M30" s="505"/>
      <c r="N30" s="505"/>
      <c r="O30" s="506"/>
      <c r="P30" s="315" t="s">
        <v>112</v>
      </c>
      <c r="Q30" s="320" t="s">
        <v>5</v>
      </c>
      <c r="R30" s="321" t="s">
        <v>109</v>
      </c>
      <c r="S30" s="322" t="s">
        <v>265</v>
      </c>
      <c r="T30" s="323" t="s">
        <v>2</v>
      </c>
    </row>
    <row r="31" spans="1:20" ht="34.5" customHeight="1" outlineLevel="1" thickTop="1" thickBot="1" x14ac:dyDescent="0.55000000000000004">
      <c r="A31" s="26" t="str">
        <f>'Authors Contribution'!D43</f>
        <v xml:space="preserve">University of Oxford (Subir Sarkar) </v>
      </c>
      <c r="B31" s="26" t="str">
        <f>'Authors Contribution'!E43</f>
        <v>Oxford</v>
      </c>
      <c r="C31" s="445" t="s">
        <v>284</v>
      </c>
      <c r="D31" s="2">
        <f>VLOOKUP($A31,'Authors Contribution'!$D$3:$BI$55,4,0)</f>
        <v>1</v>
      </c>
      <c r="E31" s="2">
        <f>VLOOKUP($A31,'Authors Contribution'!$D$3:$BI$55,5,0)</f>
        <v>0</v>
      </c>
      <c r="F31" s="32">
        <f>VLOOKUP($A31,'Authors Contribution'!$D$3:$BI$55,6,0)</f>
        <v>0</v>
      </c>
      <c r="G31" s="32">
        <f t="shared" si="0"/>
        <v>1</v>
      </c>
      <c r="H31" s="312">
        <f>VLOOKUP($A31,'Authors Contribution'!$D$3:$BI$55,5,0)</f>
        <v>0</v>
      </c>
      <c r="I31" s="312">
        <f>VLOOKUP($A31,'Authors Contribution'!$D$3:$BI$55,6,0)</f>
        <v>0</v>
      </c>
      <c r="K31" s="507" t="s">
        <v>85</v>
      </c>
      <c r="L31" s="508"/>
      <c r="M31" s="508"/>
      <c r="N31" s="508"/>
      <c r="O31" s="509"/>
      <c r="P31" s="316">
        <f>'Authors Contribution'!F26</f>
        <v>78</v>
      </c>
      <c r="Q31" s="318">
        <f>'Authors Contribution'!G26</f>
        <v>40</v>
      </c>
      <c r="R31" s="314">
        <f>'Authors Contribution'!H26</f>
        <v>38</v>
      </c>
      <c r="S31" s="319">
        <f>'Authors Contribution'!I26</f>
        <v>38</v>
      </c>
      <c r="T31" s="317">
        <f>SUM(Q31:S31)</f>
        <v>116</v>
      </c>
    </row>
    <row r="32" spans="1:20" ht="33" customHeight="1" outlineLevel="1" thickTop="1" thickBot="1" x14ac:dyDescent="0.55000000000000004">
      <c r="A32" s="26" t="str">
        <f>'Authors Contribution'!D13</f>
        <v>Pennsylvania State University (Doug Cowen)</v>
      </c>
      <c r="B32" s="26" t="str">
        <f>'Authors Contribution'!E13</f>
        <v>Penn State</v>
      </c>
      <c r="C32" s="445" t="s">
        <v>278</v>
      </c>
      <c r="D32" s="2">
        <f>VLOOKUP($A32,'Authors Contribution'!$D$3:$BI$55,4,0)</f>
        <v>1</v>
      </c>
      <c r="E32" s="2">
        <f>VLOOKUP($A32,'Authors Contribution'!$D$3:$BI$55,5,0)</f>
        <v>3</v>
      </c>
      <c r="F32" s="32">
        <f>VLOOKUP($A32,'Authors Contribution'!$D$3:$BI$55,6,0)</f>
        <v>3</v>
      </c>
      <c r="G32" s="32">
        <f t="shared" si="0"/>
        <v>7</v>
      </c>
      <c r="H32" s="312">
        <f>VLOOKUP($A32,'Authors Contribution'!$D$3:$BI$55,5,0)</f>
        <v>3</v>
      </c>
      <c r="I32" s="312">
        <f>VLOOKUP($A32,'Authors Contribution'!$D$3:$BI$55,6,0)</f>
        <v>3</v>
      </c>
      <c r="K32" s="499" t="s">
        <v>70</v>
      </c>
      <c r="L32" s="500"/>
      <c r="M32" s="500"/>
      <c r="N32" s="500"/>
      <c r="O32" s="501"/>
      <c r="P32" s="329">
        <f>'Authors Contribution'!F52</f>
        <v>61</v>
      </c>
      <c r="Q32" s="330">
        <f>'Authors Contribution'!G52</f>
        <v>38</v>
      </c>
      <c r="R32" s="331">
        <f>'Authors Contribution'!H52</f>
        <v>23</v>
      </c>
      <c r="S32" s="332">
        <f>'Authors Contribution'!I52</f>
        <v>85</v>
      </c>
      <c r="T32" s="333">
        <f>SUM(Q32:S32)</f>
        <v>146</v>
      </c>
    </row>
    <row r="33" spans="1:28" ht="44.25" customHeight="1" outlineLevel="1" thickTop="1" thickBot="1" x14ac:dyDescent="0.55000000000000004">
      <c r="A33" s="26" t="str">
        <f>'Authors Contribution'!D14</f>
        <v>South Dakota School (Xinhua Bai)</v>
      </c>
      <c r="B33" s="26" t="str">
        <f>'Authors Contribution'!E14</f>
        <v>SDSMT</v>
      </c>
      <c r="C33" s="445" t="s">
        <v>278</v>
      </c>
      <c r="D33" s="2">
        <f>VLOOKUP($A33,'Authors Contribution'!$D$3:$BI$55,4,0)</f>
        <v>1</v>
      </c>
      <c r="E33" s="2">
        <f>VLOOKUP($A33,'Authors Contribution'!$D$3:$BI$55,5,0)</f>
        <v>0</v>
      </c>
      <c r="F33" s="32">
        <f>VLOOKUP($A33,'Authors Contribution'!$D$3:$BI$55,6,0)</f>
        <v>1</v>
      </c>
      <c r="G33" s="32">
        <f t="shared" ref="G33" si="3">D33+E33+F33</f>
        <v>2</v>
      </c>
      <c r="H33" s="312">
        <f>VLOOKUP($A33,'Authors Contribution'!$D$3:$BI$55,5,0)</f>
        <v>0</v>
      </c>
      <c r="I33" s="312">
        <f>VLOOKUP($A33,'Authors Contribution'!$D$3:$BI$55,6,0)</f>
        <v>1</v>
      </c>
      <c r="K33" s="494" t="s">
        <v>71</v>
      </c>
      <c r="L33" s="495"/>
      <c r="M33" s="495"/>
      <c r="N33" s="495"/>
      <c r="O33" s="496"/>
      <c r="P33" s="324">
        <f>'Authors Contribution'!F52</f>
        <v>61</v>
      </c>
      <c r="Q33" s="325">
        <f>'Authors Contribution'!G52</f>
        <v>38</v>
      </c>
      <c r="R33" s="326">
        <f>'Authors Contribution'!H52</f>
        <v>23</v>
      </c>
      <c r="S33" s="327">
        <f>'Authors Contribution'!I52</f>
        <v>85</v>
      </c>
      <c r="T33" s="328">
        <f>SUM(Q33:S33)</f>
        <v>146</v>
      </c>
    </row>
    <row r="34" spans="1:28" ht="44.25" customHeight="1" outlineLevel="1" thickTop="1" thickBot="1" x14ac:dyDescent="0.55000000000000004">
      <c r="A34" s="26" t="str">
        <f>'Authors Contribution'!D51</f>
        <v>Sungkyunkwan University (Carsten Rott)</v>
      </c>
      <c r="B34" s="26" t="str">
        <f>'Authors Contribution'!E51</f>
        <v>SKKU</v>
      </c>
      <c r="C34" s="445" t="s">
        <v>285</v>
      </c>
      <c r="D34" s="2">
        <f>VLOOKUP($A34,'Authors Contribution'!$D$3:$BI$55,4,0)</f>
        <v>1</v>
      </c>
      <c r="E34" s="2">
        <f>VLOOKUP($A34,'Authors Contribution'!$D$3:$BI$55,5,0)</f>
        <v>1</v>
      </c>
      <c r="F34" s="32">
        <f>VLOOKUP($A34,'Authors Contribution'!$D$3:$BI$55,6,0)</f>
        <v>5</v>
      </c>
      <c r="G34" s="32">
        <f t="shared" si="0"/>
        <v>7</v>
      </c>
      <c r="H34" s="312">
        <f>VLOOKUP($A34,'Authors Contribution'!$D$3:$BI$55,5,0)</f>
        <v>1</v>
      </c>
      <c r="I34" s="312">
        <f>VLOOKUP($A34,'Authors Contribution'!$D$3:$BI$55,6,0)</f>
        <v>5</v>
      </c>
      <c r="K34" s="494" t="s">
        <v>71</v>
      </c>
      <c r="L34" s="495"/>
      <c r="M34" s="495"/>
      <c r="N34" s="495"/>
      <c r="O34" s="496"/>
      <c r="P34" s="324">
        <f>'Authors Contribution'!F53</f>
        <v>139</v>
      </c>
      <c r="Q34" s="325">
        <f>'Authors Contribution'!G53</f>
        <v>78</v>
      </c>
      <c r="R34" s="326">
        <f>'Authors Contribution'!H53</f>
        <v>61</v>
      </c>
      <c r="S34" s="327">
        <f>'Authors Contribution'!I53</f>
        <v>123</v>
      </c>
      <c r="T34" s="328">
        <f>SUM(Q34:S34)</f>
        <v>262</v>
      </c>
    </row>
    <row r="35" spans="1:28" ht="33" customHeight="1" outlineLevel="1" thickTop="1" thickBot="1" x14ac:dyDescent="0.55000000000000004">
      <c r="A35" s="26" t="str">
        <f>'Authors Contribution'!D15</f>
        <v>Southern University (Ali Fazely)</v>
      </c>
      <c r="B35" s="26" t="str">
        <f>'Authors Contribution'!E15</f>
        <v>Southern</v>
      </c>
      <c r="C35" s="445" t="s">
        <v>278</v>
      </c>
      <c r="D35" s="2">
        <f>VLOOKUP($A35,'Authors Contribution'!$D$3:$BI$55,4,0)</f>
        <v>2</v>
      </c>
      <c r="E35" s="2">
        <f>VLOOKUP($A35,'Authors Contribution'!$D$3:$BI$55,5,0)</f>
        <v>1</v>
      </c>
      <c r="F35" s="32">
        <f>VLOOKUP($A35,'Authors Contribution'!$D$3:$BI$55,6,0)</f>
        <v>0</v>
      </c>
      <c r="G35" s="32">
        <f t="shared" si="0"/>
        <v>3</v>
      </c>
      <c r="H35" s="312">
        <f>VLOOKUP($A35,'Authors Contribution'!$D$3:$BI$55,5,0)</f>
        <v>1</v>
      </c>
      <c r="I35" s="312">
        <f>VLOOKUP($A35,'Authors Contribution'!$D$3:$BI$55,6,0)</f>
        <v>0</v>
      </c>
      <c r="P35" s="313" t="s">
        <v>232</v>
      </c>
      <c r="Q35" s="313" t="s">
        <v>228</v>
      </c>
      <c r="R35" s="313" t="s">
        <v>229</v>
      </c>
      <c r="S35" s="313" t="s">
        <v>230</v>
      </c>
      <c r="T35" s="313" t="s">
        <v>231</v>
      </c>
    </row>
    <row r="36" spans="1:28" ht="34.5" customHeight="1" outlineLevel="1" thickTop="1" thickBot="1" x14ac:dyDescent="0.55000000000000004">
      <c r="A36" s="26" t="str">
        <f>'Authors Contribution'!D40</f>
        <v xml:space="preserve">Stockholm University (Klas Hultqvist) </v>
      </c>
      <c r="B36" s="26" t="str">
        <f>'Authors Contribution'!E40</f>
        <v>Stockholm</v>
      </c>
      <c r="C36" s="445" t="s">
        <v>286</v>
      </c>
      <c r="D36" s="2">
        <f>VLOOKUP($A36,'Authors Contribution'!$D$3:$BI$55,4,0)</f>
        <v>4</v>
      </c>
      <c r="E36" s="2">
        <f>VLOOKUP($A36,'Authors Contribution'!$D$3:$BI$55,5,0)</f>
        <v>1</v>
      </c>
      <c r="F36" s="32">
        <f>VLOOKUP($A36,'Authors Contribution'!$D$3:$BI$55,6,0)</f>
        <v>2</v>
      </c>
      <c r="G36" s="32">
        <f t="shared" si="0"/>
        <v>7</v>
      </c>
      <c r="H36" s="312">
        <f>VLOOKUP($A36,'Authors Contribution'!$D$3:$BI$55,5,0)</f>
        <v>1</v>
      </c>
      <c r="I36" s="312">
        <f>VLOOKUP($A36,'Authors Contribution'!$D$3:$BI$55,6,0)</f>
        <v>2</v>
      </c>
    </row>
    <row r="37" spans="1:28" ht="33" customHeight="1" outlineLevel="1" thickTop="1" thickBot="1" x14ac:dyDescent="0.55000000000000004">
      <c r="A37" s="26" t="str">
        <f>'Authors Contribution'!D16</f>
        <v>Stony Brook University (Joanna Kiryluk)</v>
      </c>
      <c r="B37" s="26" t="str">
        <f>'Authors Contribution'!E16</f>
        <v>Stony Brook</v>
      </c>
      <c r="C37" s="445" t="s">
        <v>278</v>
      </c>
      <c r="D37" s="2">
        <f>VLOOKUP($A37,'Authors Contribution'!$D$3:$BI$55,4,0)</f>
        <v>1</v>
      </c>
      <c r="E37" s="2">
        <f>VLOOKUP($A37,'Authors Contribution'!$D$3:$BI$55,5,0)</f>
        <v>0</v>
      </c>
      <c r="F37" s="32">
        <f>VLOOKUP($A37,'Authors Contribution'!$D$3:$BI$55,6,0)</f>
        <v>2</v>
      </c>
      <c r="G37" s="32">
        <f t="shared" si="0"/>
        <v>3</v>
      </c>
      <c r="H37" s="312">
        <f>VLOOKUP($A37,'Authors Contribution'!$D$3:$BI$55,5,0)</f>
        <v>0</v>
      </c>
      <c r="I37" s="312">
        <f>VLOOKUP($A37,'Authors Contribution'!$D$3:$BI$55,6,0)</f>
        <v>2</v>
      </c>
    </row>
    <row r="38" spans="1:28" s="454" customFormat="1" ht="34.5" customHeight="1" outlineLevel="1" thickTop="1" thickBot="1" x14ac:dyDescent="0.55000000000000004">
      <c r="A38" s="441" t="str">
        <f>'Authors Contribution'!D50</f>
        <v>University of Toronto (Kenneth Clark)</v>
      </c>
      <c r="B38" s="441" t="str">
        <f>'Authors Contribution'!E50</f>
        <v>Toronto</v>
      </c>
      <c r="C38" s="450" t="s">
        <v>279</v>
      </c>
      <c r="D38" s="451">
        <f>VLOOKUP($A38,'Authors Contribution'!$D$3:$BI$55,4,0)</f>
        <v>1</v>
      </c>
      <c r="E38" s="451">
        <f>VLOOKUP($A38,'Authors Contribution'!$D$3:$BI$55,5,0)</f>
        <v>0</v>
      </c>
      <c r="F38" s="452">
        <f>VLOOKUP($A38,'Authors Contribution'!$D$3:$BI$55,6,0)</f>
        <v>0</v>
      </c>
      <c r="G38" s="452">
        <f t="shared" si="0"/>
        <v>1</v>
      </c>
      <c r="H38" s="453">
        <f>VLOOKUP($A38,'Authors Contribution'!$D$3:$BI$55,5,0)</f>
        <v>0</v>
      </c>
      <c r="I38" s="453">
        <f>VLOOKUP($A38,'Authors Contribution'!$D$3:$BI$55,6,0)</f>
        <v>0</v>
      </c>
      <c r="K38" s="510" t="s">
        <v>108</v>
      </c>
      <c r="L38" s="511"/>
      <c r="M38" s="511"/>
      <c r="N38" s="511"/>
      <c r="O38" s="512"/>
      <c r="P38" s="492" t="s">
        <v>20</v>
      </c>
      <c r="Q38" s="493"/>
      <c r="R38" s="493"/>
      <c r="S38" s="493"/>
      <c r="T38" s="493"/>
    </row>
    <row r="39" spans="1:28" ht="33" customHeight="1" outlineLevel="1" thickTop="1" thickBot="1" x14ac:dyDescent="0.55000000000000004">
      <c r="A39" s="26" t="str">
        <f>'Authors Contribution'!D17</f>
        <v>University of California, Berkeley (Buford Price)</v>
      </c>
      <c r="B39" s="26" t="str">
        <f>'Authors Contribution'!E17</f>
        <v>UC-Berkeley</v>
      </c>
      <c r="C39" s="445" t="s">
        <v>278</v>
      </c>
      <c r="D39" s="2">
        <f>VLOOKUP($A39,'Authors Contribution'!$D$3:$BI$55,4,0)</f>
        <v>1</v>
      </c>
      <c r="E39" s="2">
        <f>VLOOKUP($A39,'Authors Contribution'!$D$3:$BI$55,5,0)</f>
        <v>2</v>
      </c>
      <c r="F39" s="32">
        <f>VLOOKUP($A39,'Authors Contribution'!$D$3:$BI$55,6,0)</f>
        <v>0</v>
      </c>
      <c r="G39" s="32">
        <f t="shared" si="0"/>
        <v>3</v>
      </c>
      <c r="H39" s="312">
        <f>VLOOKUP($A39,'Authors Contribution'!$D$3:$BI$55,5,0)</f>
        <v>2</v>
      </c>
      <c r="I39" s="312">
        <f>VLOOKUP($A39,'Authors Contribution'!$D$3:$BI$55,6,0)</f>
        <v>0</v>
      </c>
    </row>
    <row r="40" spans="1:28" ht="33" customHeight="1" outlineLevel="1" thickTop="1" thickBot="1" x14ac:dyDescent="0.55000000000000004">
      <c r="A40" s="26" t="str">
        <f>'Authors Contribution'!D18</f>
        <v>University of California, Irvine (Steve Barwick)</v>
      </c>
      <c r="B40" s="26" t="str">
        <f>'Authors Contribution'!E18</f>
        <v>UC-Irvine</v>
      </c>
      <c r="C40" s="445" t="s">
        <v>278</v>
      </c>
      <c r="D40" s="2">
        <f>VLOOKUP($A40,'Authors Contribution'!$D$3:$BI$55,4,0)</f>
        <v>1</v>
      </c>
      <c r="E40" s="2">
        <f>VLOOKUP($A40,'Authors Contribution'!$D$3:$BI$55,5,0)</f>
        <v>0</v>
      </c>
      <c r="F40" s="32">
        <f>VLOOKUP($A40,'Authors Contribution'!$D$3:$BI$55,6,0)</f>
        <v>1</v>
      </c>
      <c r="G40" s="32">
        <f t="shared" si="0"/>
        <v>2</v>
      </c>
      <c r="H40" s="312">
        <f>VLOOKUP($A40,'Authors Contribution'!$D$3:$BI$55,5,0)</f>
        <v>0</v>
      </c>
      <c r="I40" s="312">
        <f>VLOOKUP($A40,'Authors Contribution'!$D$3:$BI$55,6,0)</f>
        <v>1</v>
      </c>
    </row>
    <row r="41" spans="1:28" ht="33" customHeight="1" outlineLevel="1" thickTop="1" thickBot="1" x14ac:dyDescent="0.55000000000000004">
      <c r="A41" s="26" t="str">
        <f>'Authors Contribution'!D41</f>
        <v xml:space="preserve">Uppsala University (Olga Botner) </v>
      </c>
      <c r="B41" s="26" t="str">
        <f>'Authors Contribution'!E41</f>
        <v>Uppsala</v>
      </c>
      <c r="C41" s="445" t="s">
        <v>286</v>
      </c>
      <c r="D41" s="2">
        <f>VLOOKUP($A41,'Authors Contribution'!$D$3:$BI$55,4,0)</f>
        <v>3</v>
      </c>
      <c r="E41" s="2">
        <f>VLOOKUP($A41,'Authors Contribution'!$D$3:$BI$55,5,0)</f>
        <v>0</v>
      </c>
      <c r="F41" s="32">
        <f>VLOOKUP($A41,'Authors Contribution'!$D$3:$BI$55,6,0)</f>
        <v>2</v>
      </c>
      <c r="G41" s="32">
        <f t="shared" si="0"/>
        <v>5</v>
      </c>
      <c r="H41" s="312">
        <f>VLOOKUP($A41,'Authors Contribution'!$D$3:$BI$55,5,0)</f>
        <v>0</v>
      </c>
      <c r="I41" s="312">
        <f>VLOOKUP($A41,'Authors Contribution'!$D$3:$BI$55,6,0)</f>
        <v>2</v>
      </c>
      <c r="K41" s="186"/>
    </row>
    <row r="42" spans="1:28" ht="33" customHeight="1" outlineLevel="1" thickTop="1" thickBot="1" x14ac:dyDescent="0.55000000000000004">
      <c r="A42" s="26" t="str">
        <f>'Authors Contribution'!D36</f>
        <v xml:space="preserve">Universite Libre de Bruxelles (Juan Antonio Aguilar Sanchez) </v>
      </c>
      <c r="B42" s="26" t="str">
        <f>'Authors Contribution'!E36</f>
        <v>ULB</v>
      </c>
      <c r="C42" s="450" t="s">
        <v>282</v>
      </c>
      <c r="D42" s="2">
        <f>VLOOKUP($A42,'Authors Contribution'!$D$3:$BI$55,4,0)</f>
        <v>1</v>
      </c>
      <c r="E42" s="2">
        <f>VLOOKUP($A42,'Authors Contribution'!$D$3:$BI$55,5,0)</f>
        <v>2</v>
      </c>
      <c r="F42" s="32">
        <f>VLOOKUP($A42,'Authors Contribution'!$D$3:$BI$55,6,0)</f>
        <v>3</v>
      </c>
      <c r="G42" s="32">
        <f t="shared" ref="G42" si="4">D42+E42+F42</f>
        <v>6</v>
      </c>
      <c r="H42" s="312">
        <f>VLOOKUP($A42,'Authors Contribution'!$D$3:$BI$55,5,0)</f>
        <v>2</v>
      </c>
      <c r="I42" s="312">
        <f>VLOOKUP($A42,'Authors Contribution'!$D$3:$BI$55,6,0)</f>
        <v>3</v>
      </c>
      <c r="J42" s="432"/>
      <c r="K42" s="462"/>
      <c r="L42" s="462"/>
      <c r="M42" s="462"/>
      <c r="N42" s="462"/>
      <c r="O42" s="462"/>
      <c r="P42" s="463"/>
      <c r="Q42" s="462"/>
      <c r="R42" s="463"/>
      <c r="S42" s="463"/>
      <c r="T42" s="463"/>
      <c r="U42" s="463"/>
      <c r="V42" s="463"/>
      <c r="W42" s="463"/>
      <c r="X42" s="463"/>
      <c r="Y42" s="463"/>
      <c r="Z42" s="463"/>
      <c r="AA42" s="464"/>
    </row>
    <row r="43" spans="1:28" ht="33" customHeight="1" outlineLevel="1" thickTop="1" thickBot="1" x14ac:dyDescent="0.55000000000000004">
      <c r="A43" s="26" t="str">
        <f>'Authors Contribution'!D24</f>
        <v>University of Wisconsin, Madison (Albrecht Karle)</v>
      </c>
      <c r="B43" s="26" t="str">
        <f>'Authors Contribution'!E24</f>
        <v>UW-Madison</v>
      </c>
      <c r="C43" s="445" t="s">
        <v>278</v>
      </c>
      <c r="D43" s="2">
        <f>VLOOKUP($A43,'Authors Contribution'!$D$3:$BI$55,4,0)</f>
        <v>6</v>
      </c>
      <c r="E43" s="2">
        <f>VLOOKUP($A43,'Authors Contribution'!$D$3:$BI$55,5,0)</f>
        <v>14</v>
      </c>
      <c r="F43" s="32">
        <f>VLOOKUP($A43,'Authors Contribution'!$D$3:$BI$55,6,0)</f>
        <v>12</v>
      </c>
      <c r="G43" s="32">
        <f t="shared" si="0"/>
        <v>32</v>
      </c>
      <c r="H43" s="312">
        <f>VLOOKUP($A43,'Authors Contribution'!$D$3:$BI$55,5,0)</f>
        <v>14</v>
      </c>
      <c r="I43" s="312">
        <f>VLOOKUP($A43,'Authors Contribution'!$D$3:$BI$55,6,0)</f>
        <v>12</v>
      </c>
      <c r="J43" s="432"/>
      <c r="K43" s="433" t="s">
        <v>160</v>
      </c>
      <c r="L43" s="434" t="s">
        <v>161</v>
      </c>
      <c r="M43" s="434" t="s">
        <v>162</v>
      </c>
      <c r="N43" s="434">
        <v>39692</v>
      </c>
      <c r="O43" s="435">
        <v>39904</v>
      </c>
      <c r="P43" s="436">
        <v>40057</v>
      </c>
      <c r="Q43" s="437" t="s">
        <v>163</v>
      </c>
      <c r="R43" s="436">
        <v>40422</v>
      </c>
      <c r="S43" s="436">
        <v>40634</v>
      </c>
      <c r="T43" s="436">
        <v>40787</v>
      </c>
      <c r="U43" s="436">
        <v>40969</v>
      </c>
      <c r="V43" s="436">
        <v>41183</v>
      </c>
      <c r="W43" s="436">
        <v>41365</v>
      </c>
      <c r="X43" s="436">
        <v>41548</v>
      </c>
      <c r="Y43" s="436">
        <v>41699</v>
      </c>
      <c r="Z43" s="436">
        <v>41897</v>
      </c>
      <c r="AA43" s="465">
        <v>42109</v>
      </c>
      <c r="AB43" s="465">
        <v>42292</v>
      </c>
    </row>
    <row r="44" spans="1:28" ht="34.5" customHeight="1" outlineLevel="1" thickTop="1" thickBot="1" x14ac:dyDescent="0.55000000000000004">
      <c r="A44" s="26" t="str">
        <f>'Authors Contribution'!D23</f>
        <v>University of Wisconsin, River Falls (Jim Madsen)</v>
      </c>
      <c r="B44" s="26" t="str">
        <f>'Authors Contribution'!E23</f>
        <v>UW-River Falls</v>
      </c>
      <c r="C44" s="445" t="s">
        <v>278</v>
      </c>
      <c r="D44" s="2">
        <f>VLOOKUP($A44,'Authors Contribution'!$D$3:$BI$55,4,0)</f>
        <v>3</v>
      </c>
      <c r="E44" s="2">
        <f>VLOOKUP($A44,'Authors Contribution'!$D$3:$BI$55,5,0)</f>
        <v>0</v>
      </c>
      <c r="F44" s="32">
        <f>VLOOKUP($A44,'Authors Contribution'!$D$3:$BI$55,6,0)</f>
        <v>0</v>
      </c>
      <c r="G44" s="32">
        <f t="shared" si="0"/>
        <v>3</v>
      </c>
      <c r="H44" s="312">
        <f>VLOOKUP($A44,'Authors Contribution'!$D$3:$BI$55,5,0)</f>
        <v>0</v>
      </c>
      <c r="I44" s="312">
        <f>VLOOKUP($A44,'Authors Contribution'!$D$3:$BI$55,6,0)</f>
        <v>0</v>
      </c>
      <c r="J44" s="432" t="s">
        <v>119</v>
      </c>
      <c r="K44" s="432">
        <v>12</v>
      </c>
      <c r="L44" s="432">
        <v>12</v>
      </c>
      <c r="M44" s="432">
        <v>12</v>
      </c>
      <c r="N44" s="432">
        <v>14</v>
      </c>
      <c r="O44" s="432">
        <v>15</v>
      </c>
      <c r="P44" s="432">
        <v>15</v>
      </c>
      <c r="Q44" s="432">
        <v>15</v>
      </c>
      <c r="R44" s="432">
        <v>15</v>
      </c>
      <c r="S44" s="432">
        <v>15</v>
      </c>
      <c r="T44" s="432">
        <v>15</v>
      </c>
      <c r="U44" s="432">
        <v>16</v>
      </c>
      <c r="V44" s="432">
        <v>16</v>
      </c>
      <c r="W44" s="432">
        <v>16</v>
      </c>
      <c r="X44" s="432">
        <v>16</v>
      </c>
      <c r="Y44" s="432">
        <v>16</v>
      </c>
      <c r="Z44" s="432">
        <v>18</v>
      </c>
      <c r="AA44" s="432">
        <v>20</v>
      </c>
      <c r="AB44" s="432">
        <v>21</v>
      </c>
    </row>
    <row r="45" spans="1:28" ht="34.5" customHeight="1" outlineLevel="1" thickTop="1" thickBot="1" x14ac:dyDescent="0.55000000000000004">
      <c r="A45" s="441" t="str">
        <f>'Authors Contribution'!D39</f>
        <v xml:space="preserve">Vrije Universiteit Brussel (Catherine de Clercq) </v>
      </c>
      <c r="B45" s="441" t="str">
        <f>'Authors Contribution'!E39</f>
        <v>VUB</v>
      </c>
      <c r="C45" s="450" t="s">
        <v>282</v>
      </c>
      <c r="D45" s="451">
        <f>VLOOKUP($A45,'Authors Contribution'!$D$3:$BI$55,4,0)</f>
        <v>2</v>
      </c>
      <c r="E45" s="451">
        <f>VLOOKUP($A45,'Authors Contribution'!$D$3:$BI$55,5,0)</f>
        <v>3</v>
      </c>
      <c r="F45" s="452">
        <f>VLOOKUP($A45,'Authors Contribution'!$D$3:$BI$55,6,0)</f>
        <v>2</v>
      </c>
      <c r="G45" s="452">
        <f t="shared" si="0"/>
        <v>7</v>
      </c>
      <c r="H45" s="312">
        <f>VLOOKUP($A45,'Authors Contribution'!$D$3:$BI$55,5,0)</f>
        <v>3</v>
      </c>
      <c r="I45" s="312">
        <f>VLOOKUP($A45,'Authors Contribution'!$D$3:$BI$55,6,0)</f>
        <v>2</v>
      </c>
      <c r="J45" s="432" t="s">
        <v>120</v>
      </c>
      <c r="K45" s="432">
        <v>17</v>
      </c>
      <c r="L45" s="432">
        <v>17</v>
      </c>
      <c r="M45" s="432">
        <v>18</v>
      </c>
      <c r="N45" s="432">
        <v>18</v>
      </c>
      <c r="O45" s="432">
        <v>18</v>
      </c>
      <c r="P45" s="432">
        <v>19</v>
      </c>
      <c r="Q45" s="432">
        <v>21</v>
      </c>
      <c r="R45" s="432">
        <v>21</v>
      </c>
      <c r="S45" s="432">
        <v>21</v>
      </c>
      <c r="T45" s="432">
        <v>21</v>
      </c>
      <c r="U45" s="432">
        <v>23</v>
      </c>
      <c r="V45" s="432">
        <v>22</v>
      </c>
      <c r="W45" s="432">
        <v>22</v>
      </c>
      <c r="X45" s="432">
        <v>22</v>
      </c>
      <c r="Y45" s="432">
        <v>25</v>
      </c>
      <c r="Z45" s="432">
        <v>25</v>
      </c>
      <c r="AA45" s="432">
        <v>24</v>
      </c>
      <c r="AB45" s="432">
        <v>24</v>
      </c>
    </row>
    <row r="46" spans="1:28" ht="33" customHeight="1" outlineLevel="1" thickTop="1" thickBot="1" x14ac:dyDescent="0.55000000000000004">
      <c r="A46" s="441" t="str">
        <f>'Authors Contribution'!D31</f>
        <v xml:space="preserve">Universität Wuppertal (Klaus Helbing) </v>
      </c>
      <c r="B46" s="441" t="str">
        <f>'Authors Contribution'!E31</f>
        <v>Wuppertal</v>
      </c>
      <c r="C46" s="450" t="s">
        <v>276</v>
      </c>
      <c r="D46" s="451">
        <f>VLOOKUP($A46,'Authors Contribution'!$D$3:$BI$55,4,0)</f>
        <v>1</v>
      </c>
      <c r="E46" s="451">
        <f>VLOOKUP($A46,'Authors Contribution'!$D$3:$BI$55,5,0)</f>
        <v>1</v>
      </c>
      <c r="F46" s="452">
        <f>VLOOKUP($A46,'Authors Contribution'!$D$3:$BI$55,6,0)</f>
        <v>7</v>
      </c>
      <c r="G46" s="452">
        <f t="shared" ref="G46" si="5">D46+E46+F46</f>
        <v>9</v>
      </c>
      <c r="H46" s="312">
        <f>VLOOKUP($A46,'Authors Contribution'!$D$3:$BI$55,5,0)</f>
        <v>1</v>
      </c>
      <c r="I46" s="312">
        <f>VLOOKUP($A46,'Authors Contribution'!$D$3:$BI$55,6,0)</f>
        <v>7</v>
      </c>
      <c r="J46" s="439" t="s">
        <v>2</v>
      </c>
      <c r="K46" s="438">
        <f t="shared" ref="K46:S46" si="6">SUM(K44:K45)</f>
        <v>29</v>
      </c>
      <c r="L46" s="438">
        <f t="shared" si="6"/>
        <v>29</v>
      </c>
      <c r="M46" s="438">
        <f t="shared" si="6"/>
        <v>30</v>
      </c>
      <c r="N46" s="438">
        <f t="shared" si="6"/>
        <v>32</v>
      </c>
      <c r="O46" s="438">
        <f t="shared" si="6"/>
        <v>33</v>
      </c>
      <c r="P46" s="438">
        <f t="shared" si="6"/>
        <v>34</v>
      </c>
      <c r="Q46" s="438">
        <f t="shared" si="6"/>
        <v>36</v>
      </c>
      <c r="R46" s="438">
        <f t="shared" si="6"/>
        <v>36</v>
      </c>
      <c r="S46" s="438">
        <f t="shared" si="6"/>
        <v>36</v>
      </c>
      <c r="T46" s="439">
        <v>36</v>
      </c>
      <c r="U46" s="439">
        <v>39</v>
      </c>
      <c r="V46" s="439">
        <v>38</v>
      </c>
      <c r="W46" s="439">
        <v>38</v>
      </c>
      <c r="X46" s="439">
        <v>38</v>
      </c>
      <c r="Y46" s="439">
        <f>Y45+Y44</f>
        <v>41</v>
      </c>
      <c r="Z46" s="439">
        <f>Z45+Z44</f>
        <v>43</v>
      </c>
      <c r="AA46" s="439">
        <f>AA45+AA44</f>
        <v>44</v>
      </c>
      <c r="AB46" s="439">
        <f>AB45+AB44</f>
        <v>45</v>
      </c>
    </row>
    <row r="47" spans="1:28" ht="33" customHeight="1" outlineLevel="1" thickTop="1" x14ac:dyDescent="0.5">
      <c r="A47" s="441" t="str">
        <f>'Authors Contribution'!D25</f>
        <v>Yale University (Reina Maruyama)</v>
      </c>
      <c r="B47" s="441" t="str">
        <f>'Authors Contribution'!E25</f>
        <v>Yale</v>
      </c>
      <c r="C47" s="450" t="s">
        <v>278</v>
      </c>
      <c r="D47" s="451">
        <f>VLOOKUP($A47,'Authors Contribution'!$D$3:$BI$55,4,0)</f>
        <v>1</v>
      </c>
      <c r="E47" s="451">
        <f>VLOOKUP($A47,'Authors Contribution'!$D$3:$BI$55,5,0)</f>
        <v>0</v>
      </c>
      <c r="F47" s="452">
        <f>VLOOKUP($A47,'Authors Contribution'!$D$3:$BI$55,6,0)</f>
        <v>1</v>
      </c>
      <c r="G47" s="452">
        <f t="shared" si="0"/>
        <v>2</v>
      </c>
      <c r="H47" s="312">
        <f>VLOOKUP($A47,'Authors Contribution'!$D$3:$BI$55,5,0)</f>
        <v>0</v>
      </c>
      <c r="I47" s="312">
        <f>VLOOKUP($A47,'Authors Contribution'!$D$3:$BI$55,6,0)</f>
        <v>1</v>
      </c>
      <c r="J47" s="439"/>
    </row>
    <row r="49" spans="2:8" x14ac:dyDescent="0.3">
      <c r="D49" s="31"/>
    </row>
    <row r="53" spans="2:8" ht="13.5" thickBot="1" x14ac:dyDescent="0.35"/>
    <row r="54" spans="2:8" ht="50" thickBot="1" x14ac:dyDescent="0.3">
      <c r="B54" s="444" t="s">
        <v>290</v>
      </c>
      <c r="C54" s="444" t="s">
        <v>288</v>
      </c>
      <c r="D54" s="263" t="s">
        <v>5</v>
      </c>
      <c r="E54" s="263" t="s">
        <v>4</v>
      </c>
      <c r="F54" s="34" t="s">
        <v>3</v>
      </c>
      <c r="G54" s="34" t="s">
        <v>2</v>
      </c>
      <c r="H54" s="448" t="s">
        <v>289</v>
      </c>
    </row>
    <row r="55" spans="2:8" ht="36.75" customHeight="1" thickTop="1" thickBot="1" x14ac:dyDescent="0.35">
      <c r="B55" s="445">
        <f t="shared" ref="B55:B72" si="7">COUNTIF($C$3:$C$47,$C55)</f>
        <v>21</v>
      </c>
      <c r="C55" s="445" t="s">
        <v>278</v>
      </c>
      <c r="D55" s="3">
        <f t="shared" ref="D55:F72" si="8">SUMIF($C$3:$C$47,$C55,D$3:D$47)</f>
        <v>36</v>
      </c>
      <c r="E55" s="3">
        <f t="shared" si="8"/>
        <v>34</v>
      </c>
      <c r="F55" s="3">
        <f t="shared" si="8"/>
        <v>34</v>
      </c>
      <c r="G55" s="3">
        <f t="shared" ref="G55:G66" si="9">D55+E55+F55</f>
        <v>104</v>
      </c>
    </row>
    <row r="56" spans="2:8" ht="36.75" customHeight="1" thickTop="1" thickBot="1" x14ac:dyDescent="0.35">
      <c r="B56" s="445">
        <f t="shared" si="7"/>
        <v>9</v>
      </c>
      <c r="C56" s="445" t="s">
        <v>276</v>
      </c>
      <c r="D56" s="3">
        <f t="shared" si="8"/>
        <v>15</v>
      </c>
      <c r="E56" s="3">
        <f t="shared" si="8"/>
        <v>8</v>
      </c>
      <c r="F56" s="3">
        <f t="shared" si="8"/>
        <v>55</v>
      </c>
      <c r="G56" s="3">
        <f t="shared" si="9"/>
        <v>78</v>
      </c>
    </row>
    <row r="57" spans="2:8" ht="36.75" customHeight="1" thickTop="1" thickBot="1" x14ac:dyDescent="0.35">
      <c r="B57" s="445">
        <f t="shared" si="7"/>
        <v>4</v>
      </c>
      <c r="C57" s="445" t="s">
        <v>282</v>
      </c>
      <c r="D57" s="3">
        <f t="shared" si="8"/>
        <v>4</v>
      </c>
      <c r="E57" s="3">
        <f t="shared" si="8"/>
        <v>7</v>
      </c>
      <c r="F57" s="3">
        <f t="shared" si="8"/>
        <v>9</v>
      </c>
      <c r="G57" s="3">
        <f t="shared" si="9"/>
        <v>20</v>
      </c>
    </row>
    <row r="58" spans="2:8" ht="36.75" customHeight="1" thickTop="1" thickBot="1" x14ac:dyDescent="0.35">
      <c r="B58" s="445">
        <f t="shared" si="7"/>
        <v>2</v>
      </c>
      <c r="C58" s="445" t="s">
        <v>286</v>
      </c>
      <c r="D58" s="3">
        <f t="shared" si="8"/>
        <v>7</v>
      </c>
      <c r="E58" s="3">
        <f t="shared" si="8"/>
        <v>1</v>
      </c>
      <c r="F58" s="3">
        <f t="shared" si="8"/>
        <v>4</v>
      </c>
      <c r="G58" s="3">
        <f t="shared" si="9"/>
        <v>12</v>
      </c>
    </row>
    <row r="59" spans="2:8" ht="36.75" customHeight="1" thickTop="1" thickBot="1" x14ac:dyDescent="0.35">
      <c r="B59" s="445">
        <f t="shared" si="7"/>
        <v>2</v>
      </c>
      <c r="C59" s="445" t="s">
        <v>279</v>
      </c>
      <c r="D59" s="3">
        <f t="shared" si="8"/>
        <v>3</v>
      </c>
      <c r="E59" s="3">
        <f t="shared" si="8"/>
        <v>1</v>
      </c>
      <c r="F59" s="3">
        <f t="shared" si="8"/>
        <v>2</v>
      </c>
      <c r="G59" s="3">
        <f t="shared" ref="G59" si="10">D59+E59+F59</f>
        <v>6</v>
      </c>
    </row>
    <row r="60" spans="2:8" ht="36.75" customHeight="1" thickTop="1" thickBot="1" x14ac:dyDescent="0.35">
      <c r="B60" s="445">
        <f t="shared" si="7"/>
        <v>1</v>
      </c>
      <c r="C60" s="445" t="s">
        <v>280</v>
      </c>
      <c r="D60" s="3">
        <f t="shared" si="8"/>
        <v>3</v>
      </c>
      <c r="E60" s="3">
        <f t="shared" si="8"/>
        <v>3</v>
      </c>
      <c r="F60" s="3">
        <f t="shared" si="8"/>
        <v>2</v>
      </c>
      <c r="G60" s="3">
        <f t="shared" si="9"/>
        <v>8</v>
      </c>
    </row>
    <row r="61" spans="2:8" ht="36.75" customHeight="1" thickTop="1" thickBot="1" x14ac:dyDescent="0.35">
      <c r="B61" s="445">
        <f t="shared" si="7"/>
        <v>1</v>
      </c>
      <c r="C61" s="445" t="s">
        <v>281</v>
      </c>
      <c r="D61" s="3">
        <f t="shared" si="8"/>
        <v>1</v>
      </c>
      <c r="E61" s="3">
        <f t="shared" si="8"/>
        <v>1</v>
      </c>
      <c r="F61" s="3">
        <f t="shared" si="8"/>
        <v>3</v>
      </c>
      <c r="G61" s="3">
        <f t="shared" si="9"/>
        <v>5</v>
      </c>
    </row>
    <row r="62" spans="2:8" ht="36.75" customHeight="1" thickTop="1" thickBot="1" x14ac:dyDescent="0.35">
      <c r="B62" s="450">
        <f t="shared" si="7"/>
        <v>1</v>
      </c>
      <c r="C62" s="450" t="s">
        <v>283</v>
      </c>
      <c r="D62" s="3">
        <f t="shared" si="8"/>
        <v>1</v>
      </c>
      <c r="E62" s="3">
        <f t="shared" si="8"/>
        <v>0</v>
      </c>
      <c r="F62" s="3">
        <f t="shared" si="8"/>
        <v>2</v>
      </c>
      <c r="G62" s="3">
        <f t="shared" si="9"/>
        <v>3</v>
      </c>
    </row>
    <row r="63" spans="2:8" ht="36.75" customHeight="1" thickTop="1" thickBot="1" x14ac:dyDescent="0.35">
      <c r="B63" s="445">
        <f t="shared" si="7"/>
        <v>1</v>
      </c>
      <c r="C63" s="445" t="s">
        <v>287</v>
      </c>
      <c r="D63" s="3">
        <f t="shared" si="8"/>
        <v>1</v>
      </c>
      <c r="E63" s="3">
        <f t="shared" si="8"/>
        <v>0</v>
      </c>
      <c r="F63" s="3">
        <f t="shared" si="8"/>
        <v>2</v>
      </c>
      <c r="G63" s="3">
        <f t="shared" si="9"/>
        <v>3</v>
      </c>
    </row>
    <row r="64" spans="2:8" ht="36.75" customHeight="1" thickTop="1" thickBot="1" x14ac:dyDescent="0.35">
      <c r="B64" s="445">
        <f t="shared" si="7"/>
        <v>1</v>
      </c>
      <c r="C64" s="445" t="s">
        <v>277</v>
      </c>
      <c r="D64" s="3">
        <f t="shared" si="8"/>
        <v>1</v>
      </c>
      <c r="E64" s="3">
        <f t="shared" si="8"/>
        <v>1</v>
      </c>
      <c r="F64" s="3">
        <f t="shared" si="8"/>
        <v>1</v>
      </c>
      <c r="G64" s="3">
        <f t="shared" si="9"/>
        <v>3</v>
      </c>
    </row>
    <row r="65" spans="2:7" ht="36.75" customHeight="1" thickTop="1" thickBot="1" x14ac:dyDescent="0.35">
      <c r="B65" s="445">
        <f t="shared" si="7"/>
        <v>1</v>
      </c>
      <c r="C65" s="445" t="s">
        <v>285</v>
      </c>
      <c r="D65" s="3">
        <f t="shared" si="8"/>
        <v>1</v>
      </c>
      <c r="E65" s="3">
        <f t="shared" si="8"/>
        <v>1</v>
      </c>
      <c r="F65" s="3">
        <f t="shared" si="8"/>
        <v>5</v>
      </c>
      <c r="G65" s="3">
        <f t="shared" si="9"/>
        <v>7</v>
      </c>
    </row>
    <row r="66" spans="2:7" ht="36.75" customHeight="1" thickTop="1" thickBot="1" x14ac:dyDescent="0.35">
      <c r="B66" s="445">
        <f t="shared" si="7"/>
        <v>1</v>
      </c>
      <c r="C66" s="445" t="s">
        <v>284</v>
      </c>
      <c r="D66" s="3">
        <f t="shared" si="8"/>
        <v>1</v>
      </c>
      <c r="E66" s="3">
        <f t="shared" si="8"/>
        <v>0</v>
      </c>
      <c r="F66" s="3">
        <f t="shared" si="8"/>
        <v>0</v>
      </c>
      <c r="G66" s="3">
        <f t="shared" si="9"/>
        <v>1</v>
      </c>
    </row>
    <row r="67" spans="2:7" ht="36.75" customHeight="1" thickTop="1" thickBot="1" x14ac:dyDescent="0.35">
      <c r="B67" s="445">
        <f t="shared" si="7"/>
        <v>0</v>
      </c>
      <c r="C67" s="445"/>
      <c r="D67" s="3">
        <f t="shared" si="8"/>
        <v>0</v>
      </c>
      <c r="E67" s="3">
        <f t="shared" si="8"/>
        <v>0</v>
      </c>
      <c r="F67" s="3">
        <f t="shared" si="8"/>
        <v>0</v>
      </c>
      <c r="G67" s="3">
        <f t="shared" ref="G67:G72" si="11">D67+E67+F67</f>
        <v>0</v>
      </c>
    </row>
    <row r="68" spans="2:7" ht="36.75" customHeight="1" thickTop="1" thickBot="1" x14ac:dyDescent="0.35">
      <c r="B68" s="445">
        <f t="shared" si="7"/>
        <v>0</v>
      </c>
      <c r="C68" s="445"/>
      <c r="D68" s="3">
        <f t="shared" si="8"/>
        <v>0</v>
      </c>
      <c r="E68" s="3">
        <f t="shared" si="8"/>
        <v>0</v>
      </c>
      <c r="F68" s="3">
        <f t="shared" si="8"/>
        <v>0</v>
      </c>
      <c r="G68" s="3">
        <f t="shared" si="11"/>
        <v>0</v>
      </c>
    </row>
    <row r="69" spans="2:7" ht="36.75" customHeight="1" thickTop="1" thickBot="1" x14ac:dyDescent="0.35">
      <c r="B69" s="446">
        <f t="shared" si="7"/>
        <v>0</v>
      </c>
      <c r="C69" s="446"/>
      <c r="D69" s="3">
        <f t="shared" si="8"/>
        <v>0</v>
      </c>
      <c r="E69" s="3">
        <f t="shared" si="8"/>
        <v>0</v>
      </c>
      <c r="F69" s="3">
        <f t="shared" si="8"/>
        <v>0</v>
      </c>
      <c r="G69" s="3">
        <f t="shared" si="11"/>
        <v>0</v>
      </c>
    </row>
    <row r="70" spans="2:7" ht="36.75" customHeight="1" thickTop="1" thickBot="1" x14ac:dyDescent="0.35">
      <c r="B70" s="445">
        <f t="shared" si="7"/>
        <v>0</v>
      </c>
      <c r="C70" s="445"/>
      <c r="D70" s="3">
        <f t="shared" si="8"/>
        <v>0</v>
      </c>
      <c r="E70" s="3">
        <f t="shared" si="8"/>
        <v>0</v>
      </c>
      <c r="F70" s="3">
        <f t="shared" si="8"/>
        <v>0</v>
      </c>
      <c r="G70" s="3">
        <f t="shared" si="11"/>
        <v>0</v>
      </c>
    </row>
    <row r="71" spans="2:7" ht="36.75" customHeight="1" thickTop="1" thickBot="1" x14ac:dyDescent="0.35">
      <c r="B71" s="445">
        <f t="shared" si="7"/>
        <v>0</v>
      </c>
      <c r="C71" s="445"/>
      <c r="D71" s="3">
        <f t="shared" si="8"/>
        <v>0</v>
      </c>
      <c r="E71" s="3">
        <f t="shared" si="8"/>
        <v>0</v>
      </c>
      <c r="F71" s="3">
        <f t="shared" si="8"/>
        <v>0</v>
      </c>
      <c r="G71" s="3">
        <f t="shared" si="11"/>
        <v>0</v>
      </c>
    </row>
    <row r="72" spans="2:7" ht="36.75" customHeight="1" thickTop="1" thickBot="1" x14ac:dyDescent="0.35">
      <c r="B72" s="445">
        <f t="shared" si="7"/>
        <v>0</v>
      </c>
      <c r="C72" s="445"/>
      <c r="D72" s="3">
        <f t="shared" si="8"/>
        <v>0</v>
      </c>
      <c r="E72" s="3">
        <f t="shared" si="8"/>
        <v>0</v>
      </c>
      <c r="F72" s="3">
        <f t="shared" si="8"/>
        <v>0</v>
      </c>
      <c r="G72" s="3">
        <f t="shared" si="11"/>
        <v>0</v>
      </c>
    </row>
    <row r="73" spans="2:7" ht="15.5" thickTop="1" x14ac:dyDescent="0.3">
      <c r="C73" s="445"/>
    </row>
  </sheetData>
  <autoFilter ref="A2:AW72"/>
  <sortState ref="B51:H62">
    <sortCondition descending="1" ref="G51:G62"/>
  </sortState>
  <mergeCells count="10">
    <mergeCell ref="P38:T38"/>
    <mergeCell ref="K34:O34"/>
    <mergeCell ref="P29:T29"/>
    <mergeCell ref="K32:O32"/>
    <mergeCell ref="D1:F1"/>
    <mergeCell ref="K29:O29"/>
    <mergeCell ref="K30:O30"/>
    <mergeCell ref="K31:O31"/>
    <mergeCell ref="K38:O38"/>
    <mergeCell ref="K33:O33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>
      <selection activeCell="I20" sqref="I20"/>
    </sheetView>
  </sheetViews>
  <sheetFormatPr defaultRowHeight="12.5" outlineLevelRow="1" outlineLevelCol="1" x14ac:dyDescent="0.25"/>
  <cols>
    <col min="1" max="1" width="11" customWidth="1"/>
    <col min="2" max="2" width="30.26953125" customWidth="1" outlineLevel="1"/>
    <col min="3" max="3" width="9.1796875" customWidth="1" outlineLevel="1"/>
  </cols>
  <sheetData>
    <row r="1" spans="1:12" ht="98.5" thickBot="1" x14ac:dyDescent="0.3">
      <c r="A1" s="29" t="s">
        <v>225</v>
      </c>
      <c r="B1" s="40" t="s">
        <v>219</v>
      </c>
      <c r="C1" s="33" t="s">
        <v>17</v>
      </c>
      <c r="D1" s="35" t="s">
        <v>5</v>
      </c>
      <c r="E1" s="1" t="s">
        <v>126</v>
      </c>
      <c r="F1" s="34" t="s">
        <v>113</v>
      </c>
      <c r="G1" s="42" t="s">
        <v>102</v>
      </c>
      <c r="H1" s="43" t="s">
        <v>103</v>
      </c>
      <c r="I1" s="43" t="s">
        <v>104</v>
      </c>
      <c r="J1" s="43" t="s">
        <v>105</v>
      </c>
      <c r="K1" s="44" t="s">
        <v>106</v>
      </c>
      <c r="L1" s="45" t="s">
        <v>2</v>
      </c>
    </row>
    <row r="2" spans="1:12" ht="18.5" thickTop="1" thickBot="1" x14ac:dyDescent="0.3">
      <c r="A2" s="336" t="s">
        <v>233</v>
      </c>
      <c r="B2" s="57" t="s">
        <v>85</v>
      </c>
      <c r="C2" s="211">
        <v>69</v>
      </c>
      <c r="D2" s="212">
        <v>35</v>
      </c>
      <c r="E2" s="213">
        <v>34</v>
      </c>
      <c r="F2" s="214">
        <v>26</v>
      </c>
      <c r="G2" s="60">
        <v>4.8500000000000005</v>
      </c>
      <c r="H2" s="61">
        <v>7.2200000000000006</v>
      </c>
      <c r="I2" s="61">
        <v>3.5649999999999999</v>
      </c>
      <c r="J2" s="61">
        <v>4.6500000000000004</v>
      </c>
      <c r="K2" s="62">
        <v>10.120000000000001</v>
      </c>
      <c r="L2" s="240">
        <v>30.405000000000001</v>
      </c>
    </row>
    <row r="3" spans="1:12" ht="36" outlineLevel="1" thickTop="1" thickBot="1" x14ac:dyDescent="0.3">
      <c r="A3" s="336" t="s">
        <v>233</v>
      </c>
      <c r="B3" s="37" t="s">
        <v>70</v>
      </c>
      <c r="C3" s="221">
        <v>53</v>
      </c>
      <c r="D3" s="222">
        <v>32</v>
      </c>
      <c r="E3" s="223">
        <v>21</v>
      </c>
      <c r="F3" s="224">
        <v>72</v>
      </c>
      <c r="G3" s="226">
        <v>4.25</v>
      </c>
      <c r="H3" s="227">
        <v>5.5649999999999995</v>
      </c>
      <c r="I3" s="227">
        <v>6.5</v>
      </c>
      <c r="J3" s="227">
        <v>5.3000000000000007</v>
      </c>
      <c r="K3" s="228">
        <v>10.45</v>
      </c>
      <c r="L3" s="229">
        <v>32.064999999999998</v>
      </c>
    </row>
    <row r="4" spans="1:12" ht="18.5" outlineLevel="1" thickTop="1" thickBot="1" x14ac:dyDescent="0.3">
      <c r="A4" s="336" t="s">
        <v>233</v>
      </c>
      <c r="B4" s="38" t="s">
        <v>71</v>
      </c>
      <c r="C4" s="230">
        <v>122</v>
      </c>
      <c r="D4" s="231">
        <v>67</v>
      </c>
      <c r="E4" s="232">
        <v>55</v>
      </c>
      <c r="F4" s="233">
        <v>98</v>
      </c>
      <c r="G4" s="234">
        <v>9.1000000000000014</v>
      </c>
      <c r="H4" s="235">
        <v>12.785</v>
      </c>
      <c r="I4" s="235">
        <v>10.065</v>
      </c>
      <c r="J4" s="235">
        <v>9.9500000000000011</v>
      </c>
      <c r="K4" s="236">
        <v>20.57</v>
      </c>
      <c r="L4" s="237">
        <v>62.47</v>
      </c>
    </row>
    <row r="5" spans="1:12" ht="99" outlineLevel="1" thickTop="1" thickBot="1" x14ac:dyDescent="0.3">
      <c r="A5" s="29" t="s">
        <v>225</v>
      </c>
      <c r="B5" s="40" t="s">
        <v>219</v>
      </c>
      <c r="C5" s="33" t="s">
        <v>17</v>
      </c>
      <c r="D5" s="35" t="s">
        <v>5</v>
      </c>
      <c r="E5" s="1" t="s">
        <v>126</v>
      </c>
      <c r="F5" s="34" t="s">
        <v>113</v>
      </c>
      <c r="G5" s="42" t="s">
        <v>102</v>
      </c>
      <c r="H5" s="43" t="s">
        <v>103</v>
      </c>
      <c r="I5" s="43" t="s">
        <v>104</v>
      </c>
      <c r="J5" s="43" t="s">
        <v>105</v>
      </c>
      <c r="K5" s="44" t="s">
        <v>106</v>
      </c>
      <c r="L5" s="45" t="s">
        <v>2</v>
      </c>
    </row>
    <row r="6" spans="1:12" ht="18.5" thickTop="1" thickBot="1" x14ac:dyDescent="0.3">
      <c r="A6" s="336" t="s">
        <v>234</v>
      </c>
      <c r="B6" s="259" t="s">
        <v>85</v>
      </c>
      <c r="C6" s="211">
        <v>67</v>
      </c>
      <c r="D6" s="212">
        <v>36</v>
      </c>
      <c r="E6" s="213">
        <v>31</v>
      </c>
      <c r="F6" s="214">
        <v>25</v>
      </c>
      <c r="G6" s="260">
        <v>4.3400000000000007</v>
      </c>
      <c r="H6" s="261">
        <v>6.6000000000000005</v>
      </c>
      <c r="I6" s="261">
        <v>4.4649999999999999</v>
      </c>
      <c r="J6" s="261">
        <v>5.1000000000000005</v>
      </c>
      <c r="K6" s="262">
        <v>8.4499999999999993</v>
      </c>
      <c r="L6" s="240">
        <v>28.954999999999998</v>
      </c>
    </row>
    <row r="7" spans="1:12" ht="36" outlineLevel="1" thickTop="1" thickBot="1" x14ac:dyDescent="0.3">
      <c r="A7" s="336" t="s">
        <v>234</v>
      </c>
      <c r="B7" s="37" t="s">
        <v>70</v>
      </c>
      <c r="C7" s="221">
        <v>59</v>
      </c>
      <c r="D7" s="222">
        <v>35</v>
      </c>
      <c r="E7" s="223">
        <v>24</v>
      </c>
      <c r="F7" s="224">
        <v>67</v>
      </c>
      <c r="G7" s="226">
        <v>3.97</v>
      </c>
      <c r="H7" s="227">
        <v>4.7649999999999997</v>
      </c>
      <c r="I7" s="227">
        <v>6.8250000000000002</v>
      </c>
      <c r="J7" s="227">
        <v>5.2500000000000009</v>
      </c>
      <c r="K7" s="228">
        <v>10.475000000000001</v>
      </c>
      <c r="L7" s="229">
        <v>31.285</v>
      </c>
    </row>
    <row r="8" spans="1:12" ht="18.5" outlineLevel="1" thickTop="1" thickBot="1" x14ac:dyDescent="0.3">
      <c r="A8" s="336" t="s">
        <v>234</v>
      </c>
      <c r="B8" s="38" t="s">
        <v>71</v>
      </c>
      <c r="C8" s="230">
        <v>126</v>
      </c>
      <c r="D8" s="231">
        <v>71</v>
      </c>
      <c r="E8" s="232">
        <v>55</v>
      </c>
      <c r="F8" s="233">
        <v>92</v>
      </c>
      <c r="G8" s="234">
        <v>8.31</v>
      </c>
      <c r="H8" s="235">
        <v>11.365</v>
      </c>
      <c r="I8" s="235">
        <v>11.29</v>
      </c>
      <c r="J8" s="235">
        <v>10.350000000000001</v>
      </c>
      <c r="K8" s="236">
        <v>18.925000000000001</v>
      </c>
      <c r="L8" s="237">
        <v>60.239999999999995</v>
      </c>
    </row>
    <row r="9" spans="1:12" ht="99" outlineLevel="1" thickTop="1" thickBot="1" x14ac:dyDescent="0.3">
      <c r="A9" s="29" t="s">
        <v>225</v>
      </c>
      <c r="B9" s="40" t="s">
        <v>219</v>
      </c>
      <c r="C9" s="33" t="s">
        <v>17</v>
      </c>
      <c r="D9" s="35" t="s">
        <v>5</v>
      </c>
      <c r="E9" s="263" t="s">
        <v>217</v>
      </c>
      <c r="F9" s="34" t="s">
        <v>113</v>
      </c>
      <c r="G9" s="42" t="s">
        <v>102</v>
      </c>
      <c r="H9" s="43" t="s">
        <v>103</v>
      </c>
      <c r="I9" s="43" t="s">
        <v>104</v>
      </c>
      <c r="J9" s="43" t="s">
        <v>105</v>
      </c>
      <c r="K9" s="44" t="s">
        <v>106</v>
      </c>
      <c r="L9" s="45" t="s">
        <v>2</v>
      </c>
    </row>
    <row r="10" spans="1:12" ht="18.5" thickTop="1" thickBot="1" x14ac:dyDescent="0.3">
      <c r="A10" s="336" t="s">
        <v>235</v>
      </c>
      <c r="B10" s="264" t="s">
        <v>85</v>
      </c>
      <c r="C10" s="265">
        <v>69</v>
      </c>
      <c r="D10" s="266">
        <v>35</v>
      </c>
      <c r="E10" s="267">
        <v>34</v>
      </c>
      <c r="F10" s="268">
        <v>28</v>
      </c>
      <c r="G10" s="260">
        <v>4.68</v>
      </c>
      <c r="H10" s="261">
        <v>6.4700000000000006</v>
      </c>
      <c r="I10" s="261">
        <v>4.0649999999999995</v>
      </c>
      <c r="J10" s="261">
        <v>4.5750000000000002</v>
      </c>
      <c r="K10" s="262">
        <v>8.1449999999999996</v>
      </c>
      <c r="L10" s="269">
        <v>27.934999999999995</v>
      </c>
    </row>
    <row r="11" spans="1:12" ht="36" outlineLevel="1" thickTop="1" thickBot="1" x14ac:dyDescent="0.3">
      <c r="A11" s="336" t="s">
        <v>235</v>
      </c>
      <c r="B11" s="37" t="s">
        <v>70</v>
      </c>
      <c r="C11" s="270">
        <v>58</v>
      </c>
      <c r="D11" s="271">
        <v>35</v>
      </c>
      <c r="E11" s="272">
        <v>23</v>
      </c>
      <c r="F11" s="273">
        <v>52</v>
      </c>
      <c r="G11" s="274">
        <v>3.7500000000000004</v>
      </c>
      <c r="H11" s="275">
        <v>3.774999999999999</v>
      </c>
      <c r="I11" s="275">
        <v>6.8500000000000005</v>
      </c>
      <c r="J11" s="275">
        <v>4.7</v>
      </c>
      <c r="K11" s="276">
        <v>7.95</v>
      </c>
      <c r="L11" s="277">
        <v>27.024999999999999</v>
      </c>
    </row>
    <row r="12" spans="1:12" ht="18.5" outlineLevel="1" thickTop="1" thickBot="1" x14ac:dyDescent="0.3">
      <c r="A12" s="336" t="s">
        <v>235</v>
      </c>
      <c r="B12" s="38" t="s">
        <v>71</v>
      </c>
      <c r="C12" s="278">
        <v>127</v>
      </c>
      <c r="D12" s="279">
        <v>70</v>
      </c>
      <c r="E12" s="280">
        <v>57</v>
      </c>
      <c r="F12" s="281">
        <v>80</v>
      </c>
      <c r="G12" s="282">
        <v>8.43</v>
      </c>
      <c r="H12" s="283">
        <v>10.244999999999999</v>
      </c>
      <c r="I12" s="283">
        <v>10.914999999999999</v>
      </c>
      <c r="J12" s="283">
        <v>9.2750000000000004</v>
      </c>
      <c r="K12" s="284">
        <v>16.094999999999999</v>
      </c>
      <c r="L12" s="285">
        <v>54.959999999999994</v>
      </c>
    </row>
    <row r="13" spans="1:12" ht="99" outlineLevel="1" thickTop="1" thickBot="1" x14ac:dyDescent="0.3">
      <c r="A13" s="29" t="s">
        <v>225</v>
      </c>
      <c r="B13" s="40" t="s">
        <v>219</v>
      </c>
      <c r="C13" s="33" t="s">
        <v>17</v>
      </c>
      <c r="D13" s="35" t="s">
        <v>5</v>
      </c>
      <c r="E13" s="263" t="s">
        <v>218</v>
      </c>
      <c r="F13" s="34" t="s">
        <v>113</v>
      </c>
      <c r="G13" s="286" t="s">
        <v>102</v>
      </c>
      <c r="H13" s="287" t="s">
        <v>103</v>
      </c>
      <c r="I13" s="287" t="s">
        <v>104</v>
      </c>
      <c r="J13" s="287" t="s">
        <v>105</v>
      </c>
      <c r="K13" s="288" t="s">
        <v>106</v>
      </c>
      <c r="L13" s="289" t="s">
        <v>2</v>
      </c>
    </row>
    <row r="14" spans="1:12" ht="18.5" thickTop="1" thickBot="1" x14ac:dyDescent="0.3">
      <c r="A14" s="336" t="s">
        <v>236</v>
      </c>
      <c r="B14" s="290" t="s">
        <v>85</v>
      </c>
      <c r="C14" s="211">
        <v>68</v>
      </c>
      <c r="D14" s="212">
        <v>32</v>
      </c>
      <c r="E14" s="213">
        <v>36</v>
      </c>
      <c r="F14" s="214">
        <v>29</v>
      </c>
      <c r="G14" s="243">
        <v>4.4329999999999998</v>
      </c>
      <c r="H14" s="244">
        <v>7.0159500000000001</v>
      </c>
      <c r="I14" s="244">
        <v>3.7149999999999999</v>
      </c>
      <c r="J14" s="244">
        <v>3.4750000000000005</v>
      </c>
      <c r="K14" s="245">
        <v>8.58</v>
      </c>
      <c r="L14" s="240">
        <v>27.21895</v>
      </c>
    </row>
    <row r="15" spans="1:12" ht="36" outlineLevel="1" thickTop="1" thickBot="1" x14ac:dyDescent="0.3">
      <c r="A15" s="336" t="s">
        <v>236</v>
      </c>
      <c r="B15" s="291" t="s">
        <v>70</v>
      </c>
      <c r="C15" s="221">
        <v>59</v>
      </c>
      <c r="D15" s="222">
        <v>34</v>
      </c>
      <c r="E15" s="223">
        <v>25</v>
      </c>
      <c r="F15" s="224">
        <v>64</v>
      </c>
      <c r="G15" s="226">
        <v>3.7500000000000004</v>
      </c>
      <c r="H15" s="227">
        <v>3.9249999999999985</v>
      </c>
      <c r="I15" s="227">
        <v>7.5500000000000007</v>
      </c>
      <c r="J15" s="227">
        <v>4.3</v>
      </c>
      <c r="K15" s="228">
        <v>8.8000000000000007</v>
      </c>
      <c r="L15" s="229">
        <v>28.324999999999999</v>
      </c>
    </row>
    <row r="16" spans="1:12" ht="18.5" outlineLevel="1" thickTop="1" thickBot="1" x14ac:dyDescent="0.3">
      <c r="A16" s="336" t="s">
        <v>236</v>
      </c>
      <c r="B16" s="292" t="s">
        <v>71</v>
      </c>
      <c r="C16" s="230">
        <v>127</v>
      </c>
      <c r="D16" s="231">
        <v>66</v>
      </c>
      <c r="E16" s="232">
        <v>61</v>
      </c>
      <c r="F16" s="233">
        <v>93</v>
      </c>
      <c r="G16" s="234">
        <v>8.1829999999999998</v>
      </c>
      <c r="H16" s="235">
        <v>10.940949999999999</v>
      </c>
      <c r="I16" s="235">
        <v>11.265000000000001</v>
      </c>
      <c r="J16" s="235">
        <v>7.7750000000000004</v>
      </c>
      <c r="K16" s="236">
        <v>17.380000000000003</v>
      </c>
      <c r="L16" s="237">
        <v>55.543949999999995</v>
      </c>
    </row>
    <row r="17" ht="13" thickTop="1" x14ac:dyDescent="0.25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topLeftCell="A76" zoomScale="70" zoomScaleNormal="70" workbookViewId="0">
      <selection activeCell="C11" sqref="C11"/>
    </sheetView>
  </sheetViews>
  <sheetFormatPr defaultRowHeight="12.5" x14ac:dyDescent="0.25"/>
  <cols>
    <col min="1" max="1" width="13.54296875" customWidth="1"/>
    <col min="2" max="2" width="30.7265625" bestFit="1" customWidth="1"/>
    <col min="3" max="3" width="14.26953125" customWidth="1"/>
    <col min="4" max="4" width="26.7265625" bestFit="1" customWidth="1"/>
    <col min="5" max="5" width="20.453125" customWidth="1"/>
    <col min="6" max="6" width="26.7265625" bestFit="1" customWidth="1"/>
    <col min="7" max="7" width="26.7265625" customWidth="1"/>
    <col min="8" max="8" width="10.54296875" bestFit="1" customWidth="1"/>
  </cols>
  <sheetData>
    <row r="3" spans="1:5" x14ac:dyDescent="0.25">
      <c r="A3" s="293"/>
      <c r="B3" s="294"/>
      <c r="C3" s="297" t="s">
        <v>221</v>
      </c>
      <c r="D3" s="294"/>
      <c r="E3" s="295"/>
    </row>
    <row r="4" spans="1:5" x14ac:dyDescent="0.25">
      <c r="A4" s="297" t="s">
        <v>225</v>
      </c>
      <c r="B4" s="297" t="s">
        <v>219</v>
      </c>
      <c r="C4" s="293" t="s">
        <v>222</v>
      </c>
      <c r="D4" s="311" t="s">
        <v>223</v>
      </c>
      <c r="E4" s="310" t="s">
        <v>224</v>
      </c>
    </row>
    <row r="5" spans="1:5" x14ac:dyDescent="0.25">
      <c r="A5" s="306" t="s">
        <v>236</v>
      </c>
      <c r="B5" s="293" t="s">
        <v>85</v>
      </c>
      <c r="C5" s="298">
        <v>32</v>
      </c>
      <c r="D5" s="299">
        <v>36</v>
      </c>
      <c r="E5" s="307">
        <v>29</v>
      </c>
    </row>
    <row r="6" spans="1:5" x14ac:dyDescent="0.25">
      <c r="A6" s="335"/>
      <c r="B6" s="334" t="s">
        <v>70</v>
      </c>
      <c r="C6" s="300">
        <v>34</v>
      </c>
      <c r="D6" s="301">
        <v>25</v>
      </c>
      <c r="E6" s="308">
        <v>64</v>
      </c>
    </row>
    <row r="7" spans="1:5" x14ac:dyDescent="0.25">
      <c r="A7" s="306" t="s">
        <v>235</v>
      </c>
      <c r="B7" s="293" t="s">
        <v>85</v>
      </c>
      <c r="C7" s="298">
        <v>35</v>
      </c>
      <c r="D7" s="299">
        <v>34</v>
      </c>
      <c r="E7" s="307">
        <v>28</v>
      </c>
    </row>
    <row r="8" spans="1:5" x14ac:dyDescent="0.25">
      <c r="A8" s="335"/>
      <c r="B8" s="334" t="s">
        <v>70</v>
      </c>
      <c r="C8" s="300">
        <v>35</v>
      </c>
      <c r="D8" s="301">
        <v>23</v>
      </c>
      <c r="E8" s="308">
        <v>52</v>
      </c>
    </row>
    <row r="9" spans="1:5" x14ac:dyDescent="0.25">
      <c r="A9" s="306" t="s">
        <v>234</v>
      </c>
      <c r="B9" s="293" t="s">
        <v>85</v>
      </c>
      <c r="C9" s="298">
        <v>36</v>
      </c>
      <c r="D9" s="299">
        <v>31</v>
      </c>
      <c r="E9" s="307">
        <v>25</v>
      </c>
    </row>
    <row r="10" spans="1:5" x14ac:dyDescent="0.25">
      <c r="A10" s="335"/>
      <c r="B10" s="334" t="s">
        <v>70</v>
      </c>
      <c r="C10" s="300">
        <v>35</v>
      </c>
      <c r="D10" s="301">
        <v>24</v>
      </c>
      <c r="E10" s="308">
        <v>67</v>
      </c>
    </row>
    <row r="11" spans="1:5" x14ac:dyDescent="0.25">
      <c r="A11" s="306" t="s">
        <v>233</v>
      </c>
      <c r="B11" s="293" t="s">
        <v>85</v>
      </c>
      <c r="C11" s="298">
        <v>35</v>
      </c>
      <c r="D11" s="299">
        <v>34</v>
      </c>
      <c r="E11" s="307">
        <v>26</v>
      </c>
    </row>
    <row r="12" spans="1:5" x14ac:dyDescent="0.25">
      <c r="A12" s="335"/>
      <c r="B12" s="334" t="s">
        <v>70</v>
      </c>
      <c r="C12" s="300">
        <v>32</v>
      </c>
      <c r="D12" s="301">
        <v>21</v>
      </c>
      <c r="E12" s="308">
        <v>72</v>
      </c>
    </row>
    <row r="13" spans="1:5" x14ac:dyDescent="0.25">
      <c r="A13" s="293"/>
      <c r="B13" s="293" t="s">
        <v>226</v>
      </c>
      <c r="C13" s="298">
        <v>138</v>
      </c>
      <c r="D13" s="299">
        <v>135</v>
      </c>
      <c r="E13" s="307">
        <v>108</v>
      </c>
    </row>
    <row r="14" spans="1:5" x14ac:dyDescent="0.25">
      <c r="A14" s="296"/>
      <c r="B14" s="334" t="s">
        <v>227</v>
      </c>
      <c r="C14" s="300">
        <v>136</v>
      </c>
      <c r="D14" s="301">
        <v>93</v>
      </c>
      <c r="E14" s="308">
        <v>255</v>
      </c>
    </row>
    <row r="15" spans="1:5" ht="13" x14ac:dyDescent="0.3">
      <c r="A15" s="302" t="s">
        <v>220</v>
      </c>
      <c r="B15" s="303"/>
      <c r="C15" s="304">
        <v>274</v>
      </c>
      <c r="D15" s="305">
        <v>228</v>
      </c>
      <c r="E15" s="309">
        <v>363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796875" defaultRowHeight="13" outlineLevelRow="1" outlineLevelCol="1" x14ac:dyDescent="0.3"/>
  <cols>
    <col min="1" max="1" width="10.26953125" style="67" customWidth="1" outlineLevel="1"/>
    <col min="2" max="2" width="11.7265625" style="67" customWidth="1" outlineLevel="1"/>
    <col min="3" max="3" width="47.81640625" style="67" customWidth="1"/>
    <col min="4" max="4" width="5.54296875" style="67" customWidth="1" outlineLevel="1"/>
    <col min="5" max="5" width="5.81640625" style="178" customWidth="1"/>
    <col min="6" max="8" width="5.1796875" style="178" customWidth="1"/>
    <col min="9" max="9" width="0.7265625" style="178" customWidth="1"/>
    <col min="10" max="10" width="12" style="67" customWidth="1"/>
    <col min="11" max="11" width="11.54296875" style="67" customWidth="1"/>
    <col min="12" max="12" width="11.7265625" style="67" customWidth="1"/>
    <col min="13" max="13" width="10" style="67" customWidth="1"/>
    <col min="14" max="14" width="13.7265625" style="67" customWidth="1"/>
    <col min="15" max="15" width="10" style="67" customWidth="1"/>
    <col min="16" max="16" width="0.81640625" style="67" customWidth="1"/>
    <col min="17" max="17" width="1.26953125" style="67" hidden="1" customWidth="1"/>
    <col min="18" max="18" width="9.81640625" style="67" customWidth="1" outlineLevel="1"/>
    <col min="19" max="19" width="17" style="67" bestFit="1" customWidth="1"/>
    <col min="20" max="16384" width="9.1796875" style="67"/>
  </cols>
  <sheetData>
    <row r="1" spans="1:18" ht="22.5" customHeight="1" thickBot="1" x14ac:dyDescent="0.35">
      <c r="B1" s="68"/>
      <c r="C1" s="69" t="s">
        <v>122</v>
      </c>
      <c r="D1" s="68"/>
      <c r="E1" s="513" t="s">
        <v>114</v>
      </c>
      <c r="F1" s="514"/>
      <c r="G1" s="514"/>
      <c r="H1" s="515"/>
      <c r="I1" s="70"/>
      <c r="J1" s="516" t="s">
        <v>127</v>
      </c>
      <c r="K1" s="516"/>
      <c r="L1" s="516"/>
      <c r="M1" s="516"/>
      <c r="N1" s="516"/>
      <c r="O1" s="516"/>
      <c r="P1" s="71"/>
      <c r="Q1" s="72" t="s">
        <v>72</v>
      </c>
      <c r="R1" s="73"/>
    </row>
    <row r="2" spans="1:18" ht="105.75" customHeight="1" collapsed="1" thickBot="1" x14ac:dyDescent="0.3">
      <c r="A2" s="74" t="s">
        <v>125</v>
      </c>
      <c r="B2" s="75" t="s">
        <v>21</v>
      </c>
      <c r="C2" s="76" t="s">
        <v>111</v>
      </c>
      <c r="D2" s="75" t="s">
        <v>34</v>
      </c>
      <c r="E2" s="77" t="s">
        <v>17</v>
      </c>
      <c r="F2" s="78" t="s">
        <v>5</v>
      </c>
      <c r="G2" s="79" t="s">
        <v>126</v>
      </c>
      <c r="H2" s="80" t="s">
        <v>113</v>
      </c>
      <c r="I2" s="81"/>
      <c r="J2" s="82" t="s">
        <v>102</v>
      </c>
      <c r="K2" s="83" t="s">
        <v>103</v>
      </c>
      <c r="L2" s="83" t="s">
        <v>104</v>
      </c>
      <c r="M2" s="83" t="s">
        <v>105</v>
      </c>
      <c r="N2" s="84" t="s">
        <v>106</v>
      </c>
      <c r="O2" s="85" t="s">
        <v>2</v>
      </c>
      <c r="P2" s="86"/>
      <c r="Q2" s="87"/>
      <c r="R2" s="88" t="s">
        <v>123</v>
      </c>
    </row>
    <row r="3" spans="1:18" ht="22.5" customHeight="1" outlineLevel="1" thickTop="1" thickBot="1" x14ac:dyDescent="0.3">
      <c r="A3" s="89">
        <v>57872</v>
      </c>
      <c r="B3" s="90" t="s">
        <v>22</v>
      </c>
      <c r="C3" s="91" t="s">
        <v>73</v>
      </c>
      <c r="D3" s="92" t="s">
        <v>35</v>
      </c>
      <c r="E3" s="93">
        <f t="shared" ref="E3:E17" si="0">F3+G3</f>
        <v>3</v>
      </c>
      <c r="F3" s="94">
        <v>2</v>
      </c>
      <c r="G3" s="95">
        <v>1</v>
      </c>
      <c r="H3" s="96">
        <v>2</v>
      </c>
      <c r="I3" s="97"/>
      <c r="J3" s="98">
        <v>0.75</v>
      </c>
      <c r="K3" s="99">
        <v>0.21</v>
      </c>
      <c r="L3" s="100"/>
      <c r="M3" s="100"/>
      <c r="N3" s="101">
        <v>0.75</v>
      </c>
      <c r="O3" s="102">
        <f t="shared" ref="O3:O11" si="1">SUM(J3:N3)</f>
        <v>1.71</v>
      </c>
      <c r="P3" s="86"/>
      <c r="Q3" s="87"/>
      <c r="R3" s="91" t="s">
        <v>110</v>
      </c>
    </row>
    <row r="4" spans="1:18" ht="22.5" customHeight="1" outlineLevel="1" thickTop="1" thickBot="1" x14ac:dyDescent="0.3">
      <c r="A4" s="89">
        <v>57674</v>
      </c>
      <c r="B4" s="90" t="s">
        <v>22</v>
      </c>
      <c r="C4" s="91" t="s">
        <v>74</v>
      </c>
      <c r="D4" s="92" t="s">
        <v>36</v>
      </c>
      <c r="E4" s="93">
        <f t="shared" si="0"/>
        <v>1</v>
      </c>
      <c r="F4" s="94">
        <v>1</v>
      </c>
      <c r="G4" s="95">
        <v>0</v>
      </c>
      <c r="H4" s="96">
        <v>0</v>
      </c>
      <c r="I4" s="97"/>
      <c r="J4" s="98"/>
      <c r="K4" s="100">
        <v>0.02</v>
      </c>
      <c r="L4" s="100"/>
      <c r="M4" s="100"/>
      <c r="N4" s="103">
        <v>0.3</v>
      </c>
      <c r="O4" s="104">
        <f t="shared" si="1"/>
        <v>0.32</v>
      </c>
      <c r="P4" s="86"/>
      <c r="Q4" s="87"/>
      <c r="R4" s="91" t="s">
        <v>110</v>
      </c>
    </row>
    <row r="5" spans="1:18" ht="22.5" customHeight="1" outlineLevel="1" thickTop="1" thickBot="1" x14ac:dyDescent="0.3">
      <c r="A5" s="89">
        <v>57683</v>
      </c>
      <c r="B5" s="90" t="s">
        <v>22</v>
      </c>
      <c r="C5" s="91" t="s">
        <v>75</v>
      </c>
      <c r="D5" s="92" t="s">
        <v>37</v>
      </c>
      <c r="E5" s="93">
        <f t="shared" si="0"/>
        <v>1</v>
      </c>
      <c r="F5" s="94">
        <v>1</v>
      </c>
      <c r="G5" s="95">
        <v>0</v>
      </c>
      <c r="H5" s="96">
        <v>0</v>
      </c>
      <c r="I5" s="97"/>
      <c r="J5" s="98"/>
      <c r="K5" s="100">
        <v>1.4999999999999999E-2</v>
      </c>
      <c r="L5" s="100"/>
      <c r="M5" s="100"/>
      <c r="N5" s="103"/>
      <c r="O5" s="104">
        <f t="shared" si="1"/>
        <v>1.4999999999999999E-2</v>
      </c>
      <c r="P5" s="86"/>
      <c r="Q5" s="87"/>
      <c r="R5" s="91" t="s">
        <v>110</v>
      </c>
    </row>
    <row r="6" spans="1:18" ht="22.5" customHeight="1" outlineLevel="1" thickTop="1" thickBot="1" x14ac:dyDescent="0.3">
      <c r="A6" s="89">
        <v>57688</v>
      </c>
      <c r="B6" s="90" t="s">
        <v>22</v>
      </c>
      <c r="C6" s="91" t="s">
        <v>76</v>
      </c>
      <c r="D6" s="92" t="s">
        <v>38</v>
      </c>
      <c r="E6" s="93">
        <f t="shared" si="0"/>
        <v>2</v>
      </c>
      <c r="F6" s="94">
        <v>1</v>
      </c>
      <c r="G6" s="95">
        <v>1</v>
      </c>
      <c r="H6" s="96">
        <v>1</v>
      </c>
      <c r="I6" s="97"/>
      <c r="J6" s="98">
        <v>0.25</v>
      </c>
      <c r="K6" s="100">
        <v>0.23</v>
      </c>
      <c r="L6" s="100">
        <v>0.2</v>
      </c>
      <c r="M6" s="99">
        <v>0.25</v>
      </c>
      <c r="N6" s="103"/>
      <c r="O6" s="102">
        <f t="shared" si="1"/>
        <v>0.92999999999999994</v>
      </c>
      <c r="P6" s="86"/>
      <c r="Q6" s="87"/>
      <c r="R6" s="91"/>
    </row>
    <row r="7" spans="1:18" ht="22.5" customHeight="1" outlineLevel="1" thickTop="1" thickBot="1" x14ac:dyDescent="0.3">
      <c r="A7" s="89">
        <v>57693</v>
      </c>
      <c r="B7" s="90" t="s">
        <v>22</v>
      </c>
      <c r="C7" s="91" t="s">
        <v>77</v>
      </c>
      <c r="D7" s="92" t="s">
        <v>39</v>
      </c>
      <c r="E7" s="105">
        <f t="shared" si="0"/>
        <v>6</v>
      </c>
      <c r="F7" s="94">
        <v>3</v>
      </c>
      <c r="G7" s="106">
        <v>3</v>
      </c>
      <c r="H7" s="96">
        <v>1</v>
      </c>
      <c r="I7" s="97"/>
      <c r="J7" s="98">
        <v>0.15</v>
      </c>
      <c r="K7" s="107">
        <v>0.64</v>
      </c>
      <c r="L7" s="100">
        <v>0.2</v>
      </c>
      <c r="M7" s="99">
        <v>0.5</v>
      </c>
      <c r="N7" s="101">
        <v>0.55000000000000004</v>
      </c>
      <c r="O7" s="108">
        <f t="shared" si="1"/>
        <v>2.04</v>
      </c>
      <c r="P7" s="86"/>
      <c r="Q7" s="87"/>
      <c r="R7" s="91" t="s">
        <v>110</v>
      </c>
    </row>
    <row r="8" spans="1:18" ht="22.5" customHeight="1" outlineLevel="1" thickTop="1" thickBot="1" x14ac:dyDescent="0.3">
      <c r="A8" s="89">
        <v>57697</v>
      </c>
      <c r="B8" s="90" t="s">
        <v>22</v>
      </c>
      <c r="C8" s="91" t="s">
        <v>158</v>
      </c>
      <c r="D8" s="92" t="s">
        <v>40</v>
      </c>
      <c r="E8" s="109">
        <f t="shared" si="0"/>
        <v>4</v>
      </c>
      <c r="F8" s="110">
        <v>2</v>
      </c>
      <c r="G8" s="95">
        <v>2</v>
      </c>
      <c r="H8" s="111">
        <v>0</v>
      </c>
      <c r="I8" s="97"/>
      <c r="J8" s="98">
        <v>0.05</v>
      </c>
      <c r="K8" s="99">
        <v>0.22</v>
      </c>
      <c r="L8" s="100"/>
      <c r="M8" s="99">
        <v>0</v>
      </c>
      <c r="N8" s="101">
        <v>0</v>
      </c>
      <c r="O8" s="102">
        <f t="shared" si="1"/>
        <v>0.27</v>
      </c>
      <c r="P8" s="86"/>
      <c r="Q8" s="87"/>
      <c r="R8" s="91" t="s">
        <v>110</v>
      </c>
    </row>
    <row r="9" spans="1:18" ht="22.5" customHeight="1" outlineLevel="1" thickTop="1" thickBot="1" x14ac:dyDescent="0.3">
      <c r="A9" s="89">
        <v>57699</v>
      </c>
      <c r="B9" s="90" t="s">
        <v>22</v>
      </c>
      <c r="C9" s="91" t="s">
        <v>78</v>
      </c>
      <c r="D9" s="92" t="s">
        <v>41</v>
      </c>
      <c r="E9" s="93">
        <f t="shared" si="0"/>
        <v>5</v>
      </c>
      <c r="F9" s="94">
        <v>3</v>
      </c>
      <c r="G9" s="95">
        <v>2</v>
      </c>
      <c r="H9" s="112">
        <v>1</v>
      </c>
      <c r="I9" s="97"/>
      <c r="J9" s="98">
        <v>0.3</v>
      </c>
      <c r="K9" s="100">
        <v>0.06</v>
      </c>
      <c r="L9" s="100">
        <v>0.41499999999999998</v>
      </c>
      <c r="M9" s="107">
        <v>0.92500000000000004</v>
      </c>
      <c r="N9" s="113">
        <v>0.44500000000000001</v>
      </c>
      <c r="O9" s="108">
        <f t="shared" si="1"/>
        <v>2.145</v>
      </c>
      <c r="P9" s="86"/>
      <c r="Q9" s="87"/>
      <c r="R9" s="91" t="s">
        <v>110</v>
      </c>
    </row>
    <row r="10" spans="1:18" ht="22.5" customHeight="1" outlineLevel="1" thickTop="1" thickBot="1" x14ac:dyDescent="0.3">
      <c r="A10" s="89">
        <v>57700</v>
      </c>
      <c r="B10" s="90" t="s">
        <v>22</v>
      </c>
      <c r="C10" s="91" t="s">
        <v>79</v>
      </c>
      <c r="D10" s="92" t="s">
        <v>42</v>
      </c>
      <c r="E10" s="93">
        <f t="shared" si="0"/>
        <v>4</v>
      </c>
      <c r="F10" s="94">
        <v>3</v>
      </c>
      <c r="G10" s="95">
        <v>1</v>
      </c>
      <c r="H10" s="96">
        <v>0</v>
      </c>
      <c r="I10" s="97"/>
      <c r="J10" s="98"/>
      <c r="K10" s="100">
        <v>1.4999999999999999E-2</v>
      </c>
      <c r="L10" s="100">
        <v>0.3</v>
      </c>
      <c r="M10" s="100"/>
      <c r="N10" s="103">
        <v>0.6</v>
      </c>
      <c r="O10" s="104">
        <f t="shared" si="1"/>
        <v>0.91500000000000004</v>
      </c>
      <c r="P10" s="86"/>
      <c r="Q10" s="87"/>
      <c r="R10" s="91"/>
    </row>
    <row r="11" spans="1:18" ht="22.5" customHeight="1" outlineLevel="1" thickTop="1" thickBot="1" x14ac:dyDescent="0.3">
      <c r="A11" s="89">
        <v>57702</v>
      </c>
      <c r="B11" s="90" t="s">
        <v>22</v>
      </c>
      <c r="C11" s="91" t="s">
        <v>80</v>
      </c>
      <c r="D11" s="92" t="s">
        <v>44</v>
      </c>
      <c r="E11" s="93">
        <f t="shared" si="0"/>
        <v>3</v>
      </c>
      <c r="F11" s="94">
        <v>1</v>
      </c>
      <c r="G11" s="95">
        <v>2</v>
      </c>
      <c r="H11" s="96">
        <v>1</v>
      </c>
      <c r="I11" s="97"/>
      <c r="J11" s="114">
        <v>0.3</v>
      </c>
      <c r="K11" s="100">
        <v>0.78</v>
      </c>
      <c r="L11" s="100"/>
      <c r="M11" s="100">
        <v>0.25</v>
      </c>
      <c r="N11" s="103">
        <v>0.5</v>
      </c>
      <c r="O11" s="102">
        <f t="shared" si="1"/>
        <v>1.83</v>
      </c>
      <c r="P11" s="86"/>
      <c r="Q11" s="87"/>
      <c r="R11" s="91"/>
    </row>
    <row r="12" spans="1:18" ht="22.5" customHeight="1" outlineLevel="1" thickTop="1" thickBot="1" x14ac:dyDescent="0.3">
      <c r="A12" s="89">
        <v>57703</v>
      </c>
      <c r="B12" s="90" t="s">
        <v>22</v>
      </c>
      <c r="C12" s="91" t="s">
        <v>81</v>
      </c>
      <c r="D12" s="92" t="s">
        <v>43</v>
      </c>
      <c r="E12" s="93">
        <f t="shared" si="0"/>
        <v>2</v>
      </c>
      <c r="F12" s="94">
        <v>1</v>
      </c>
      <c r="G12" s="95">
        <v>1</v>
      </c>
      <c r="H12" s="96">
        <v>1</v>
      </c>
      <c r="I12" s="97"/>
      <c r="J12" s="98"/>
      <c r="K12" s="100">
        <v>0.02</v>
      </c>
      <c r="L12" s="100"/>
      <c r="M12" s="100"/>
      <c r="N12" s="103"/>
      <c r="O12" s="104">
        <v>0.02</v>
      </c>
      <c r="P12" s="86"/>
      <c r="Q12" s="87"/>
      <c r="R12" s="91"/>
    </row>
    <row r="13" spans="1:18" ht="22.5" customHeight="1" outlineLevel="1" thickTop="1" thickBot="1" x14ac:dyDescent="0.3">
      <c r="A13" s="89">
        <v>57684</v>
      </c>
      <c r="B13" s="90" t="s">
        <v>22</v>
      </c>
      <c r="C13" s="91" t="s">
        <v>121</v>
      </c>
      <c r="D13" s="92" t="s">
        <v>45</v>
      </c>
      <c r="E13" s="93">
        <f t="shared" si="0"/>
        <v>8</v>
      </c>
      <c r="F13" s="94">
        <v>4</v>
      </c>
      <c r="G13" s="95">
        <v>4</v>
      </c>
      <c r="H13" s="96">
        <v>2</v>
      </c>
      <c r="I13" s="97"/>
      <c r="J13" s="115">
        <v>0.2</v>
      </c>
      <c r="K13" s="100">
        <v>1.3</v>
      </c>
      <c r="L13" s="100">
        <v>0.15</v>
      </c>
      <c r="M13" s="107">
        <v>0.45</v>
      </c>
      <c r="N13" s="113">
        <v>0.9</v>
      </c>
      <c r="O13" s="108">
        <f>SUM(J13:N13)</f>
        <v>3</v>
      </c>
      <c r="P13" s="86"/>
      <c r="Q13" s="87"/>
      <c r="R13" s="91" t="s">
        <v>110</v>
      </c>
    </row>
    <row r="14" spans="1:18" ht="22.5" customHeight="1" outlineLevel="1" thickTop="1" thickBot="1" x14ac:dyDescent="0.3">
      <c r="A14" s="89">
        <v>57691</v>
      </c>
      <c r="B14" s="90" t="s">
        <v>22</v>
      </c>
      <c r="C14" s="91" t="s">
        <v>82</v>
      </c>
      <c r="D14" s="92" t="s">
        <v>46</v>
      </c>
      <c r="E14" s="93">
        <f t="shared" si="0"/>
        <v>1</v>
      </c>
      <c r="F14" s="94">
        <v>1</v>
      </c>
      <c r="G14" s="95">
        <v>0</v>
      </c>
      <c r="H14" s="96">
        <v>0</v>
      </c>
      <c r="I14" s="97"/>
      <c r="J14" s="98">
        <v>0.1</v>
      </c>
      <c r="K14" s="100">
        <v>0.02</v>
      </c>
      <c r="L14" s="100"/>
      <c r="M14" s="100"/>
      <c r="N14" s="103"/>
      <c r="O14" s="104">
        <f>SUM(J14:N14)</f>
        <v>0.12000000000000001</v>
      </c>
      <c r="P14" s="86"/>
      <c r="Q14" s="87"/>
      <c r="R14" s="91" t="s">
        <v>110</v>
      </c>
    </row>
    <row r="15" spans="1:18" ht="22.5" customHeight="1" outlineLevel="1" thickTop="1" thickBot="1" x14ac:dyDescent="0.3">
      <c r="A15" s="89">
        <v>57695</v>
      </c>
      <c r="B15" s="90" t="s">
        <v>22</v>
      </c>
      <c r="C15" s="91" t="s">
        <v>83</v>
      </c>
      <c r="D15" s="92" t="s">
        <v>47</v>
      </c>
      <c r="E15" s="93">
        <f t="shared" si="0"/>
        <v>7</v>
      </c>
      <c r="F15" s="94">
        <v>4</v>
      </c>
      <c r="G15" s="95">
        <v>3</v>
      </c>
      <c r="H15" s="96">
        <v>6</v>
      </c>
      <c r="I15" s="97"/>
      <c r="J15" s="115">
        <v>1</v>
      </c>
      <c r="K15" s="100">
        <v>0.54</v>
      </c>
      <c r="L15" s="100">
        <v>1</v>
      </c>
      <c r="M15" s="107">
        <v>1.25</v>
      </c>
      <c r="N15" s="113">
        <v>1.1499999999999999</v>
      </c>
      <c r="O15" s="108">
        <f>SUM(J15:N15)</f>
        <v>4.9399999999999995</v>
      </c>
      <c r="P15" s="86"/>
      <c r="Q15" s="87"/>
      <c r="R15" s="91" t="s">
        <v>110</v>
      </c>
    </row>
    <row r="16" spans="1:18" ht="22.5" customHeight="1" outlineLevel="1" thickTop="1" thickBot="1" x14ac:dyDescent="0.3">
      <c r="A16" s="89">
        <v>57706</v>
      </c>
      <c r="B16" s="90" t="s">
        <v>22</v>
      </c>
      <c r="C16" s="91" t="s">
        <v>32</v>
      </c>
      <c r="D16" s="92" t="s">
        <v>48</v>
      </c>
      <c r="E16" s="105">
        <f t="shared" si="0"/>
        <v>2</v>
      </c>
      <c r="F16" s="94">
        <v>2</v>
      </c>
      <c r="G16" s="106">
        <v>0</v>
      </c>
      <c r="H16" s="96">
        <v>0</v>
      </c>
      <c r="I16" s="97"/>
      <c r="J16" s="115">
        <v>0.2</v>
      </c>
      <c r="K16" s="107">
        <v>0.03</v>
      </c>
      <c r="L16" s="100"/>
      <c r="M16" s="100"/>
      <c r="N16" s="113">
        <v>0.1</v>
      </c>
      <c r="O16" s="108">
        <f>SUM(J16:N16)</f>
        <v>0.33</v>
      </c>
      <c r="P16" s="86"/>
      <c r="Q16" s="87"/>
      <c r="R16" s="91" t="s">
        <v>110</v>
      </c>
    </row>
    <row r="17" spans="1:19" ht="22.5" customHeight="1" outlineLevel="1" thickTop="1" thickBot="1" x14ac:dyDescent="0.3">
      <c r="A17" s="89">
        <v>57705</v>
      </c>
      <c r="B17" s="90" t="s">
        <v>22</v>
      </c>
      <c r="C17" s="91" t="s">
        <v>84</v>
      </c>
      <c r="D17" s="92" t="s">
        <v>49</v>
      </c>
      <c r="E17" s="109">
        <f t="shared" si="0"/>
        <v>20</v>
      </c>
      <c r="F17" s="110">
        <v>6</v>
      </c>
      <c r="G17" s="116">
        <v>14</v>
      </c>
      <c r="H17" s="111">
        <v>13</v>
      </c>
      <c r="I17" s="97"/>
      <c r="J17" s="98">
        <v>1.38</v>
      </c>
      <c r="K17" s="99">
        <v>2.37</v>
      </c>
      <c r="L17" s="99">
        <v>1.8</v>
      </c>
      <c r="M17" s="99">
        <v>0.95</v>
      </c>
      <c r="N17" s="101">
        <v>2.85</v>
      </c>
      <c r="O17" s="102">
        <f>SUM(J17:N17)</f>
        <v>9.35</v>
      </c>
      <c r="P17" s="86"/>
      <c r="Q17" s="87"/>
      <c r="R17" s="91" t="s">
        <v>110</v>
      </c>
    </row>
    <row r="18" spans="1:19" ht="22.5" customHeight="1" thickTop="1" thickBot="1" x14ac:dyDescent="0.3">
      <c r="B18" s="117"/>
      <c r="C18" s="118" t="s">
        <v>85</v>
      </c>
      <c r="D18" s="119"/>
      <c r="E18" s="120">
        <f>SUM(E3:E17)</f>
        <v>69</v>
      </c>
      <c r="F18" s="121">
        <f>SUM(F3:F17)</f>
        <v>35</v>
      </c>
      <c r="G18" s="122">
        <f>SUM(G3:G17)</f>
        <v>34</v>
      </c>
      <c r="H18" s="123">
        <f>SUM(H3:H17)</f>
        <v>28</v>
      </c>
      <c r="I18" s="124"/>
      <c r="J18" s="125">
        <f t="shared" ref="J18:O18" si="2">SUM(J3:J17)</f>
        <v>4.68</v>
      </c>
      <c r="K18" s="126">
        <f t="shared" si="2"/>
        <v>6.4700000000000006</v>
      </c>
      <c r="L18" s="126">
        <f t="shared" si="2"/>
        <v>4.0649999999999995</v>
      </c>
      <c r="M18" s="126">
        <f t="shared" si="2"/>
        <v>4.5750000000000002</v>
      </c>
      <c r="N18" s="127">
        <f t="shared" si="2"/>
        <v>8.1449999999999996</v>
      </c>
      <c r="O18" s="128">
        <f t="shared" si="2"/>
        <v>27.934999999999995</v>
      </c>
      <c r="P18" s="86"/>
      <c r="Q18" s="87"/>
      <c r="R18" s="129">
        <f>COUNTA(R3:R17)</f>
        <v>11</v>
      </c>
    </row>
    <row r="19" spans="1:19" ht="22.5" customHeight="1" outlineLevel="1" thickTop="1" thickBot="1" x14ac:dyDescent="0.3">
      <c r="A19" s="89">
        <v>57685</v>
      </c>
      <c r="B19" s="90" t="s">
        <v>24</v>
      </c>
      <c r="C19" s="91" t="s">
        <v>86</v>
      </c>
      <c r="D19" s="92" t="s">
        <v>24</v>
      </c>
      <c r="E19" s="130">
        <f t="shared" ref="E19:E39" si="3">F19+G19</f>
        <v>8</v>
      </c>
      <c r="F19" s="131">
        <v>6</v>
      </c>
      <c r="G19" s="132">
        <v>2</v>
      </c>
      <c r="H19" s="133">
        <v>6</v>
      </c>
      <c r="I19" s="97"/>
      <c r="J19" s="114">
        <v>0.3</v>
      </c>
      <c r="K19" s="100">
        <v>0.83</v>
      </c>
      <c r="L19" s="100">
        <v>2.75</v>
      </c>
      <c r="M19" s="100">
        <v>0.2</v>
      </c>
      <c r="N19" s="103">
        <v>0.3</v>
      </c>
      <c r="O19" s="102">
        <f t="shared" ref="O19:O39" si="4">SUM(J19:N19)</f>
        <v>4.38</v>
      </c>
      <c r="P19" s="86"/>
      <c r="Q19" s="87"/>
      <c r="R19" s="91"/>
      <c r="S19" s="134"/>
    </row>
    <row r="20" spans="1:19" ht="22.5" customHeight="1" outlineLevel="1" thickTop="1" thickBot="1" x14ac:dyDescent="0.3">
      <c r="A20" s="89">
        <v>57672</v>
      </c>
      <c r="B20" s="90" t="s">
        <v>23</v>
      </c>
      <c r="C20" s="91" t="s">
        <v>87</v>
      </c>
      <c r="D20" s="92" t="s">
        <v>50</v>
      </c>
      <c r="E20" s="130">
        <f t="shared" si="3"/>
        <v>3</v>
      </c>
      <c r="F20" s="131">
        <v>1</v>
      </c>
      <c r="G20" s="132">
        <v>2</v>
      </c>
      <c r="H20" s="135">
        <v>7</v>
      </c>
      <c r="I20" s="97"/>
      <c r="J20" s="114">
        <v>0.3</v>
      </c>
      <c r="K20" s="99">
        <v>0.19</v>
      </c>
      <c r="L20" s="99">
        <v>0.95</v>
      </c>
      <c r="M20" s="99">
        <v>0.7</v>
      </c>
      <c r="N20" s="101">
        <v>1.1499999999999999</v>
      </c>
      <c r="O20" s="102">
        <f t="shared" si="4"/>
        <v>3.2899999999999996</v>
      </c>
      <c r="P20" s="86"/>
      <c r="Q20" s="87"/>
      <c r="R20" s="91" t="s">
        <v>110</v>
      </c>
      <c r="S20" s="136"/>
    </row>
    <row r="21" spans="1:19" ht="22.5" customHeight="1" outlineLevel="1" thickTop="1" thickBot="1" x14ac:dyDescent="0.3">
      <c r="A21" s="89">
        <v>57686</v>
      </c>
      <c r="B21" s="90" t="s">
        <v>23</v>
      </c>
      <c r="C21" s="91" t="s">
        <v>88</v>
      </c>
      <c r="D21" s="92" t="s">
        <v>51</v>
      </c>
      <c r="E21" s="130">
        <f t="shared" si="3"/>
        <v>1</v>
      </c>
      <c r="F21" s="131">
        <v>1</v>
      </c>
      <c r="G21" s="132">
        <v>0</v>
      </c>
      <c r="H21" s="133">
        <v>4</v>
      </c>
      <c r="I21" s="97"/>
      <c r="J21" s="98"/>
      <c r="K21" s="100">
        <v>0.03</v>
      </c>
      <c r="L21" s="100">
        <v>0.65</v>
      </c>
      <c r="M21" s="100"/>
      <c r="N21" s="103">
        <v>0.2</v>
      </c>
      <c r="O21" s="104">
        <f t="shared" si="4"/>
        <v>0.88000000000000012</v>
      </c>
      <c r="P21" s="86"/>
      <c r="Q21" s="87"/>
      <c r="R21" s="91"/>
      <c r="S21" s="136"/>
    </row>
    <row r="22" spans="1:19" ht="22.5" customHeight="1" outlineLevel="1" thickTop="1" thickBot="1" x14ac:dyDescent="0.3">
      <c r="A22" s="89">
        <v>57694</v>
      </c>
      <c r="B22" s="90" t="s">
        <v>23</v>
      </c>
      <c r="C22" s="91" t="s">
        <v>89</v>
      </c>
      <c r="D22" s="92" t="s">
        <v>52</v>
      </c>
      <c r="E22" s="137">
        <f t="shared" si="3"/>
        <v>2</v>
      </c>
      <c r="F22" s="131">
        <v>1</v>
      </c>
      <c r="G22" s="138">
        <v>1</v>
      </c>
      <c r="H22" s="139">
        <v>5</v>
      </c>
      <c r="I22" s="97"/>
      <c r="J22" s="114">
        <v>0.2</v>
      </c>
      <c r="K22" s="140">
        <v>0.65</v>
      </c>
      <c r="L22" s="107">
        <v>0.35</v>
      </c>
      <c r="M22" s="107">
        <v>0.2</v>
      </c>
      <c r="N22" s="113">
        <v>0.3</v>
      </c>
      <c r="O22" s="108">
        <f t="shared" si="4"/>
        <v>1.7000000000000002</v>
      </c>
      <c r="P22" s="86"/>
      <c r="Q22" s="87"/>
      <c r="R22" s="91" t="s">
        <v>110</v>
      </c>
      <c r="S22" s="136"/>
    </row>
    <row r="23" spans="1:19" ht="22.5" customHeight="1" outlineLevel="1" thickTop="1" thickBot="1" x14ac:dyDescent="0.3">
      <c r="A23" s="89">
        <v>57707</v>
      </c>
      <c r="B23" s="90" t="s">
        <v>23</v>
      </c>
      <c r="C23" s="91" t="s">
        <v>90</v>
      </c>
      <c r="D23" s="92" t="s">
        <v>53</v>
      </c>
      <c r="E23" s="130">
        <f t="shared" si="3"/>
        <v>3</v>
      </c>
      <c r="F23" s="131">
        <v>2</v>
      </c>
      <c r="G23" s="132">
        <v>1</v>
      </c>
      <c r="H23" s="135">
        <v>5</v>
      </c>
      <c r="I23" s="97"/>
      <c r="J23" s="98">
        <v>0.4</v>
      </c>
      <c r="K23" s="100">
        <v>0.6</v>
      </c>
      <c r="L23" s="100">
        <v>0.4</v>
      </c>
      <c r="M23" s="100">
        <v>0.2</v>
      </c>
      <c r="N23" s="103">
        <v>0.5</v>
      </c>
      <c r="O23" s="104">
        <f t="shared" si="4"/>
        <v>2.0999999999999996</v>
      </c>
      <c r="P23" s="86"/>
      <c r="Q23" s="87"/>
      <c r="R23" s="91"/>
      <c r="S23" s="136"/>
    </row>
    <row r="24" spans="1:19" ht="22.5" customHeight="1" outlineLevel="1" thickTop="1" thickBot="1" x14ac:dyDescent="0.3">
      <c r="A24" s="89">
        <v>57690</v>
      </c>
      <c r="B24" s="90" t="s">
        <v>23</v>
      </c>
      <c r="C24" s="91" t="s">
        <v>91</v>
      </c>
      <c r="D24" s="92" t="s">
        <v>54</v>
      </c>
      <c r="E24" s="141">
        <f t="shared" si="3"/>
        <v>2</v>
      </c>
      <c r="F24" s="142">
        <v>2</v>
      </c>
      <c r="G24" s="138">
        <v>0</v>
      </c>
      <c r="H24" s="133">
        <v>0</v>
      </c>
      <c r="I24" s="97"/>
      <c r="J24" s="115">
        <v>0.25</v>
      </c>
      <c r="K24" s="107">
        <v>0.03</v>
      </c>
      <c r="L24" s="100"/>
      <c r="M24" s="107">
        <v>0</v>
      </c>
      <c r="N24" s="113">
        <v>0.35</v>
      </c>
      <c r="O24" s="108">
        <f t="shared" si="4"/>
        <v>0.63</v>
      </c>
      <c r="P24" s="86"/>
      <c r="Q24" s="87"/>
      <c r="R24" s="91" t="s">
        <v>110</v>
      </c>
      <c r="S24" s="136"/>
    </row>
    <row r="25" spans="1:19" ht="22.5" customHeight="1" outlineLevel="1" thickTop="1" thickBot="1" x14ac:dyDescent="0.3">
      <c r="A25" s="89">
        <v>57677</v>
      </c>
      <c r="B25" s="90" t="s">
        <v>23</v>
      </c>
      <c r="C25" s="91" t="s">
        <v>92</v>
      </c>
      <c r="D25" s="92" t="s">
        <v>55</v>
      </c>
      <c r="E25" s="130">
        <f t="shared" si="3"/>
        <v>1</v>
      </c>
      <c r="F25" s="131">
        <v>1</v>
      </c>
      <c r="G25" s="132">
        <v>0</v>
      </c>
      <c r="H25" s="133">
        <v>1</v>
      </c>
      <c r="I25" s="97"/>
      <c r="J25" s="98">
        <v>0.1</v>
      </c>
      <c r="K25" s="100">
        <v>0.03</v>
      </c>
      <c r="L25" s="100"/>
      <c r="M25" s="100"/>
      <c r="N25" s="101">
        <v>0.2</v>
      </c>
      <c r="O25" s="102">
        <f t="shared" si="4"/>
        <v>0.33</v>
      </c>
      <c r="P25" s="86"/>
      <c r="Q25" s="87"/>
      <c r="R25" s="91" t="s">
        <v>110</v>
      </c>
      <c r="S25" s="136"/>
    </row>
    <row r="26" spans="1:19" ht="22.5" customHeight="1" outlineLevel="1" thickTop="1" thickBot="1" x14ac:dyDescent="0.3">
      <c r="A26" s="89">
        <v>57689</v>
      </c>
      <c r="B26" s="90" t="s">
        <v>28</v>
      </c>
      <c r="C26" s="91" t="s">
        <v>93</v>
      </c>
      <c r="D26" s="92" t="s">
        <v>56</v>
      </c>
      <c r="E26" s="141">
        <f t="shared" si="3"/>
        <v>3</v>
      </c>
      <c r="F26" s="131">
        <v>1</v>
      </c>
      <c r="G26" s="143">
        <v>2</v>
      </c>
      <c r="H26" s="133">
        <v>3</v>
      </c>
      <c r="I26" s="97"/>
      <c r="J26" s="98">
        <v>0.5</v>
      </c>
      <c r="K26" s="100">
        <v>4.4999999999999998E-2</v>
      </c>
      <c r="L26" s="100"/>
      <c r="M26" s="100"/>
      <c r="N26" s="103">
        <v>0.6</v>
      </c>
      <c r="O26" s="104">
        <f t="shared" si="4"/>
        <v>1.145</v>
      </c>
      <c r="P26" s="86"/>
      <c r="Q26" s="87"/>
      <c r="R26" s="91"/>
      <c r="S26" s="136"/>
    </row>
    <row r="27" spans="1:19" ht="22.5" customHeight="1" outlineLevel="1" thickTop="1" thickBot="1" x14ac:dyDescent="0.3">
      <c r="A27" s="89">
        <v>57678</v>
      </c>
      <c r="B27" s="90" t="s">
        <v>28</v>
      </c>
      <c r="C27" s="91" t="s">
        <v>94</v>
      </c>
      <c r="D27" s="92" t="s">
        <v>57</v>
      </c>
      <c r="E27" s="130">
        <f t="shared" si="3"/>
        <v>2</v>
      </c>
      <c r="F27" s="131">
        <v>1</v>
      </c>
      <c r="G27" s="132">
        <v>1</v>
      </c>
      <c r="H27" s="135">
        <v>3</v>
      </c>
      <c r="I27" s="97"/>
      <c r="J27" s="114">
        <v>0</v>
      </c>
      <c r="K27" s="100">
        <v>0.53</v>
      </c>
      <c r="L27" s="100"/>
      <c r="M27" s="99">
        <v>0.65</v>
      </c>
      <c r="N27" s="103">
        <v>0.4</v>
      </c>
      <c r="O27" s="104">
        <f t="shared" si="4"/>
        <v>1.58</v>
      </c>
      <c r="P27" s="86"/>
      <c r="Q27" s="87"/>
      <c r="R27" s="91"/>
      <c r="S27" s="136"/>
    </row>
    <row r="28" spans="1:19" ht="22.5" customHeight="1" outlineLevel="1" thickTop="1" thickBot="1" x14ac:dyDescent="0.3">
      <c r="A28" s="89">
        <v>57680</v>
      </c>
      <c r="B28" s="90" t="s">
        <v>27</v>
      </c>
      <c r="C28" s="91" t="s">
        <v>95</v>
      </c>
      <c r="D28" s="92" t="s">
        <v>58</v>
      </c>
      <c r="E28" s="130">
        <f t="shared" si="3"/>
        <v>4</v>
      </c>
      <c r="F28" s="131">
        <v>2</v>
      </c>
      <c r="G28" s="132">
        <v>2</v>
      </c>
      <c r="H28" s="133">
        <v>3</v>
      </c>
      <c r="I28" s="97"/>
      <c r="J28" s="98">
        <v>0.3</v>
      </c>
      <c r="K28" s="100">
        <v>0.23</v>
      </c>
      <c r="L28" s="100">
        <v>0.5</v>
      </c>
      <c r="M28" s="100">
        <v>0.2</v>
      </c>
      <c r="N28" s="103"/>
      <c r="O28" s="104">
        <f t="shared" si="4"/>
        <v>1.23</v>
      </c>
      <c r="P28" s="86"/>
      <c r="Q28" s="87"/>
      <c r="R28" s="91"/>
      <c r="S28" s="136"/>
    </row>
    <row r="29" spans="1:19" ht="22.5" customHeight="1" outlineLevel="1" thickTop="1" thickBot="1" x14ac:dyDescent="0.3">
      <c r="A29" s="89">
        <v>57696</v>
      </c>
      <c r="B29" s="90" t="s">
        <v>27</v>
      </c>
      <c r="C29" s="91" t="s">
        <v>116</v>
      </c>
      <c r="D29" s="92" t="s">
        <v>59</v>
      </c>
      <c r="E29" s="141">
        <f t="shared" si="3"/>
        <v>1</v>
      </c>
      <c r="F29" s="131">
        <v>0</v>
      </c>
      <c r="G29" s="143">
        <v>1</v>
      </c>
      <c r="H29" s="135">
        <v>0</v>
      </c>
      <c r="I29" s="97"/>
      <c r="J29" s="98"/>
      <c r="K29" s="100">
        <v>0.03</v>
      </c>
      <c r="L29" s="100">
        <v>0.3</v>
      </c>
      <c r="M29" s="100"/>
      <c r="N29" s="103"/>
      <c r="O29" s="104">
        <f t="shared" si="4"/>
        <v>0.32999999999999996</v>
      </c>
      <c r="P29" s="86"/>
      <c r="Q29" s="87"/>
      <c r="R29" s="91"/>
      <c r="S29" s="136"/>
    </row>
    <row r="30" spans="1:19" ht="22.5" customHeight="1" outlineLevel="1" thickTop="1" thickBot="1" x14ac:dyDescent="0.3">
      <c r="A30" s="89">
        <v>57687</v>
      </c>
      <c r="B30" s="90" t="s">
        <v>30</v>
      </c>
      <c r="C30" s="91" t="s">
        <v>96</v>
      </c>
      <c r="D30" s="92" t="s">
        <v>60</v>
      </c>
      <c r="E30" s="130">
        <f t="shared" si="3"/>
        <v>3</v>
      </c>
      <c r="F30" s="131">
        <v>1</v>
      </c>
      <c r="G30" s="132">
        <v>2</v>
      </c>
      <c r="H30" s="133">
        <v>4</v>
      </c>
      <c r="I30" s="97"/>
      <c r="J30" s="98">
        <v>0.1</v>
      </c>
      <c r="K30" s="100">
        <v>0.03</v>
      </c>
      <c r="L30" s="100"/>
      <c r="M30" s="100"/>
      <c r="N30" s="103">
        <v>0.5</v>
      </c>
      <c r="O30" s="104">
        <f t="shared" si="4"/>
        <v>0.63</v>
      </c>
      <c r="P30" s="86"/>
      <c r="Q30" s="87"/>
      <c r="R30" s="91"/>
      <c r="S30" s="136"/>
    </row>
    <row r="31" spans="1:19" ht="22.5" customHeight="1" outlineLevel="1" thickTop="1" thickBot="1" x14ac:dyDescent="0.3">
      <c r="A31" s="89">
        <v>57679</v>
      </c>
      <c r="B31" s="90" t="s">
        <v>30</v>
      </c>
      <c r="C31" s="91" t="s">
        <v>97</v>
      </c>
      <c r="D31" s="92" t="s">
        <v>61</v>
      </c>
      <c r="E31" s="130">
        <f t="shared" si="3"/>
        <v>6</v>
      </c>
      <c r="F31" s="131">
        <v>2</v>
      </c>
      <c r="G31" s="144">
        <v>4</v>
      </c>
      <c r="H31" s="139">
        <v>0</v>
      </c>
      <c r="I31" s="97"/>
      <c r="J31" s="98"/>
      <c r="K31" s="100">
        <v>0.06</v>
      </c>
      <c r="L31" s="100">
        <v>0.25</v>
      </c>
      <c r="M31" s="100">
        <v>0.5</v>
      </c>
      <c r="N31" s="103">
        <v>1.75</v>
      </c>
      <c r="O31" s="104">
        <f t="shared" si="4"/>
        <v>2.56</v>
      </c>
      <c r="P31" s="86"/>
      <c r="Q31" s="87"/>
      <c r="R31" s="91" t="s">
        <v>110</v>
      </c>
      <c r="S31" s="136"/>
    </row>
    <row r="32" spans="1:19" ht="22.5" customHeight="1" outlineLevel="1" thickTop="1" thickBot="1" x14ac:dyDescent="0.3">
      <c r="A32" s="89">
        <v>57701</v>
      </c>
      <c r="B32" s="90" t="s">
        <v>26</v>
      </c>
      <c r="C32" s="91" t="s">
        <v>159</v>
      </c>
      <c r="D32" s="92" t="s">
        <v>62</v>
      </c>
      <c r="E32" s="130">
        <f t="shared" si="3"/>
        <v>6</v>
      </c>
      <c r="F32" s="145">
        <v>5</v>
      </c>
      <c r="G32" s="143">
        <v>1</v>
      </c>
      <c r="H32" s="133">
        <v>2</v>
      </c>
      <c r="I32" s="97"/>
      <c r="J32" s="114">
        <v>0.5</v>
      </c>
      <c r="K32" s="100">
        <v>0.06</v>
      </c>
      <c r="L32" s="99">
        <v>0.4</v>
      </c>
      <c r="M32" s="100">
        <v>0.8</v>
      </c>
      <c r="N32" s="101">
        <v>0.45</v>
      </c>
      <c r="O32" s="102">
        <f t="shared" si="4"/>
        <v>2.2100000000000004</v>
      </c>
      <c r="P32" s="86"/>
      <c r="Q32" s="87"/>
      <c r="R32" s="91" t="s">
        <v>110</v>
      </c>
      <c r="S32" s="136"/>
    </row>
    <row r="33" spans="1:19" ht="22.5" customHeight="1" outlineLevel="1" thickTop="1" thickBot="1" x14ac:dyDescent="0.3">
      <c r="A33" s="89">
        <v>57704</v>
      </c>
      <c r="B33" s="90" t="s">
        <v>26</v>
      </c>
      <c r="C33" s="91" t="s">
        <v>98</v>
      </c>
      <c r="D33" s="92" t="s">
        <v>63</v>
      </c>
      <c r="E33" s="130">
        <f t="shared" si="3"/>
        <v>4</v>
      </c>
      <c r="F33" s="131">
        <v>3</v>
      </c>
      <c r="G33" s="132">
        <v>1</v>
      </c>
      <c r="H33" s="133">
        <v>3</v>
      </c>
      <c r="I33" s="97"/>
      <c r="J33" s="98">
        <v>0.7</v>
      </c>
      <c r="K33" s="100">
        <v>0.23</v>
      </c>
      <c r="L33" s="100"/>
      <c r="M33" s="100">
        <v>0.6</v>
      </c>
      <c r="N33" s="103">
        <v>0.05</v>
      </c>
      <c r="O33" s="104">
        <f t="shared" si="4"/>
        <v>1.5799999999999998</v>
      </c>
      <c r="P33" s="86"/>
      <c r="Q33" s="87"/>
      <c r="R33" s="91"/>
      <c r="S33" s="136"/>
    </row>
    <row r="34" spans="1:19" ht="22.5" customHeight="1" outlineLevel="1" thickTop="1" thickBot="1" x14ac:dyDescent="0.3">
      <c r="A34" s="89">
        <v>57675</v>
      </c>
      <c r="B34" s="90" t="s">
        <v>33</v>
      </c>
      <c r="C34" s="91" t="s">
        <v>117</v>
      </c>
      <c r="D34" s="92" t="s">
        <v>64</v>
      </c>
      <c r="E34" s="141">
        <f t="shared" si="3"/>
        <v>1</v>
      </c>
      <c r="F34" s="131">
        <v>1</v>
      </c>
      <c r="G34" s="143">
        <v>0</v>
      </c>
      <c r="H34" s="135">
        <v>1</v>
      </c>
      <c r="I34" s="97"/>
      <c r="J34" s="98"/>
      <c r="K34" s="100"/>
      <c r="L34" s="99">
        <v>0.3</v>
      </c>
      <c r="M34" s="99">
        <v>0.1</v>
      </c>
      <c r="N34" s="101">
        <v>0.1</v>
      </c>
      <c r="O34" s="102">
        <f t="shared" si="4"/>
        <v>0.5</v>
      </c>
      <c r="P34" s="86"/>
      <c r="Q34" s="87"/>
      <c r="R34" s="91" t="s">
        <v>110</v>
      </c>
      <c r="S34" s="136"/>
    </row>
    <row r="35" spans="1:19" ht="31.5" customHeight="1" outlineLevel="1" thickTop="1" thickBot="1" x14ac:dyDescent="0.3">
      <c r="A35" s="89">
        <v>57676</v>
      </c>
      <c r="B35" s="146"/>
      <c r="C35" s="91" t="s">
        <v>118</v>
      </c>
      <c r="D35" s="92" t="s">
        <v>65</v>
      </c>
      <c r="E35" s="130">
        <f t="shared" si="3"/>
        <v>1</v>
      </c>
      <c r="F35" s="131">
        <v>1</v>
      </c>
      <c r="G35" s="132">
        <v>0</v>
      </c>
      <c r="H35" s="133">
        <v>0</v>
      </c>
      <c r="I35" s="97"/>
      <c r="J35" s="98"/>
      <c r="K35" s="100"/>
      <c r="L35" s="100"/>
      <c r="M35" s="100">
        <v>0.15</v>
      </c>
      <c r="N35" s="103">
        <v>0.15</v>
      </c>
      <c r="O35" s="104">
        <f t="shared" si="4"/>
        <v>0.3</v>
      </c>
      <c r="P35" s="86"/>
      <c r="Q35" s="87"/>
      <c r="R35" s="91"/>
      <c r="S35" s="136"/>
    </row>
    <row r="36" spans="1:19" ht="22.5" customHeight="1" outlineLevel="1" thickTop="1" thickBot="1" x14ac:dyDescent="0.3">
      <c r="A36" s="89">
        <v>57698</v>
      </c>
      <c r="B36" s="90" t="s">
        <v>31</v>
      </c>
      <c r="C36" s="91" t="s">
        <v>99</v>
      </c>
      <c r="D36" s="92" t="s">
        <v>66</v>
      </c>
      <c r="E36" s="130">
        <f t="shared" si="3"/>
        <v>1</v>
      </c>
      <c r="F36" s="131">
        <v>1</v>
      </c>
      <c r="G36" s="132">
        <v>0</v>
      </c>
      <c r="H36" s="133">
        <v>0</v>
      </c>
      <c r="I36" s="97"/>
      <c r="J36" s="98"/>
      <c r="K36" s="100">
        <v>0.02</v>
      </c>
      <c r="L36" s="100"/>
      <c r="M36" s="100"/>
      <c r="N36" s="103">
        <v>0.1</v>
      </c>
      <c r="O36" s="104">
        <f t="shared" si="4"/>
        <v>0.12000000000000001</v>
      </c>
      <c r="P36" s="86"/>
      <c r="Q36" s="87"/>
      <c r="R36" s="91" t="s">
        <v>110</v>
      </c>
      <c r="S36" s="136"/>
    </row>
    <row r="37" spans="1:19" ht="22.5" customHeight="1" outlineLevel="1" thickTop="1" thickBot="1" x14ac:dyDescent="0.3">
      <c r="A37" s="89">
        <v>57681</v>
      </c>
      <c r="B37" s="90" t="s">
        <v>115</v>
      </c>
      <c r="C37" s="91" t="s">
        <v>100</v>
      </c>
      <c r="D37" s="92" t="s">
        <v>67</v>
      </c>
      <c r="E37" s="141">
        <f t="shared" si="3"/>
        <v>1</v>
      </c>
      <c r="F37" s="131">
        <v>1</v>
      </c>
      <c r="G37" s="143">
        <v>0</v>
      </c>
      <c r="H37" s="133">
        <v>3</v>
      </c>
      <c r="I37" s="97"/>
      <c r="J37" s="98"/>
      <c r="K37" s="100">
        <v>0.12</v>
      </c>
      <c r="L37" s="100"/>
      <c r="M37" s="100"/>
      <c r="N37" s="101">
        <v>0</v>
      </c>
      <c r="O37" s="102">
        <f t="shared" si="4"/>
        <v>0.12</v>
      </c>
      <c r="P37" s="86"/>
      <c r="Q37" s="87"/>
      <c r="R37" s="91"/>
      <c r="S37" s="136"/>
    </row>
    <row r="38" spans="1:19" ht="22.5" customHeight="1" outlineLevel="1" thickTop="1" thickBot="1" x14ac:dyDescent="0.3">
      <c r="A38" s="89">
        <v>57682</v>
      </c>
      <c r="B38" s="90" t="s">
        <v>29</v>
      </c>
      <c r="C38" s="91" t="s">
        <v>101</v>
      </c>
      <c r="D38" s="92" t="s">
        <v>68</v>
      </c>
      <c r="E38" s="130">
        <f t="shared" si="3"/>
        <v>3</v>
      </c>
      <c r="F38" s="131">
        <v>1</v>
      </c>
      <c r="G38" s="132">
        <v>2</v>
      </c>
      <c r="H38" s="135">
        <v>1</v>
      </c>
      <c r="I38" s="97"/>
      <c r="J38" s="98"/>
      <c r="K38" s="100">
        <v>0.03</v>
      </c>
      <c r="L38" s="100"/>
      <c r="M38" s="99">
        <v>0.4</v>
      </c>
      <c r="N38" s="103">
        <v>0.6</v>
      </c>
      <c r="O38" s="102">
        <f t="shared" si="4"/>
        <v>1.03</v>
      </c>
      <c r="P38" s="86"/>
      <c r="Q38" s="87"/>
      <c r="R38" s="91" t="s">
        <v>110</v>
      </c>
      <c r="S38" s="136"/>
    </row>
    <row r="39" spans="1:19" ht="30.75" customHeight="1" outlineLevel="1" thickTop="1" thickBot="1" x14ac:dyDescent="0.3">
      <c r="A39" s="89">
        <v>57692</v>
      </c>
      <c r="B39" s="90" t="s">
        <v>25</v>
      </c>
      <c r="C39" s="91" t="s">
        <v>107</v>
      </c>
      <c r="D39" s="92" t="s">
        <v>69</v>
      </c>
      <c r="E39" s="130">
        <f t="shared" si="3"/>
        <v>2</v>
      </c>
      <c r="F39" s="131">
        <v>1</v>
      </c>
      <c r="G39" s="132">
        <v>1</v>
      </c>
      <c r="H39" s="135">
        <v>1</v>
      </c>
      <c r="I39" s="97"/>
      <c r="J39" s="98">
        <v>0.1</v>
      </c>
      <c r="K39" s="100">
        <v>0.03</v>
      </c>
      <c r="L39" s="100"/>
      <c r="M39" s="100"/>
      <c r="N39" s="103">
        <v>0.25</v>
      </c>
      <c r="O39" s="104">
        <f t="shared" si="4"/>
        <v>0.38</v>
      </c>
      <c r="P39" s="86"/>
      <c r="Q39" s="87"/>
      <c r="R39" s="91"/>
      <c r="S39" s="136"/>
    </row>
    <row r="40" spans="1:19" ht="21.75" customHeight="1" thickTop="1" thickBot="1" x14ac:dyDescent="0.3">
      <c r="B40" s="147"/>
      <c r="C40" s="147" t="s">
        <v>70</v>
      </c>
      <c r="D40" s="148"/>
      <c r="E40" s="149">
        <f>SUM(E19:E39)</f>
        <v>58</v>
      </c>
      <c r="F40" s="150">
        <f>SUM(F19:F39)</f>
        <v>35</v>
      </c>
      <c r="G40" s="151">
        <f>SUM(G19:G39)</f>
        <v>23</v>
      </c>
      <c r="H40" s="152">
        <f>SUM(H19:H39)</f>
        <v>52</v>
      </c>
      <c r="I40" s="153"/>
      <c r="J40" s="154">
        <f t="shared" ref="J40:O40" si="5">SUM(J19:J39)</f>
        <v>3.7500000000000004</v>
      </c>
      <c r="K40" s="155">
        <f t="shared" si="5"/>
        <v>3.774999999999999</v>
      </c>
      <c r="L40" s="155">
        <f t="shared" si="5"/>
        <v>6.8500000000000005</v>
      </c>
      <c r="M40" s="155">
        <f t="shared" si="5"/>
        <v>4.7</v>
      </c>
      <c r="N40" s="156">
        <f t="shared" si="5"/>
        <v>7.95</v>
      </c>
      <c r="O40" s="157">
        <f t="shared" si="5"/>
        <v>27.024999999999999</v>
      </c>
      <c r="P40" s="86"/>
      <c r="Q40" s="87"/>
      <c r="R40" s="158">
        <f>COUNTA(R19:R39)</f>
        <v>9</v>
      </c>
    </row>
    <row r="41" spans="1:19" ht="21.75" customHeight="1" thickTop="1" thickBot="1" x14ac:dyDescent="0.3">
      <c r="B41" s="159"/>
      <c r="C41" s="159" t="s">
        <v>71</v>
      </c>
      <c r="D41" s="160"/>
      <c r="E41" s="161">
        <f>E40+E18</f>
        <v>127</v>
      </c>
      <c r="F41" s="162">
        <f>F40+F18</f>
        <v>70</v>
      </c>
      <c r="G41" s="163">
        <f>G40+G18</f>
        <v>57</v>
      </c>
      <c r="H41" s="164">
        <f>H40+H18</f>
        <v>80</v>
      </c>
      <c r="I41" s="153"/>
      <c r="J41" s="165">
        <f t="shared" ref="J41:O41" si="6">J40+J18</f>
        <v>8.43</v>
      </c>
      <c r="K41" s="166">
        <f t="shared" si="6"/>
        <v>10.244999999999999</v>
      </c>
      <c r="L41" s="166">
        <f t="shared" si="6"/>
        <v>10.914999999999999</v>
      </c>
      <c r="M41" s="166">
        <f t="shared" si="6"/>
        <v>9.2750000000000004</v>
      </c>
      <c r="N41" s="167">
        <f t="shared" si="6"/>
        <v>16.094999999999999</v>
      </c>
      <c r="O41" s="168">
        <f t="shared" si="6"/>
        <v>54.959999999999994</v>
      </c>
      <c r="P41" s="86"/>
      <c r="Q41" s="87"/>
      <c r="R41" s="169">
        <f>R40+R18</f>
        <v>20</v>
      </c>
    </row>
    <row r="42" spans="1:19" ht="15.75" customHeight="1" thickTop="1" thickBot="1" x14ac:dyDescent="0.4">
      <c r="B42" s="517" t="s">
        <v>124</v>
      </c>
      <c r="C42" s="517"/>
      <c r="D42" s="170"/>
      <c r="E42" s="171"/>
      <c r="F42" s="171"/>
      <c r="G42" s="171"/>
      <c r="H42" s="172"/>
      <c r="I42" s="173"/>
      <c r="J42" s="174"/>
      <c r="K42" s="174"/>
      <c r="L42" s="174"/>
      <c r="M42" s="174"/>
      <c r="N42" s="174"/>
      <c r="O42" s="174"/>
      <c r="P42" s="175"/>
      <c r="Q42" s="176"/>
      <c r="R42" s="177"/>
    </row>
    <row r="44" spans="1:19" x14ac:dyDescent="0.3">
      <c r="F44" s="179"/>
    </row>
    <row r="45" spans="1:19" ht="43.5" customHeight="1" x14ac:dyDescent="0.25">
      <c r="E45" s="180"/>
      <c r="F45" s="67"/>
      <c r="G45" s="67"/>
      <c r="H45" s="181"/>
      <c r="I45" s="67"/>
      <c r="J45" s="181"/>
    </row>
    <row r="46" spans="1:19" ht="12.5" x14ac:dyDescent="0.25">
      <c r="E46" s="67"/>
      <c r="F46" s="67"/>
      <c r="G46" s="67"/>
      <c r="H46" s="67"/>
      <c r="I46" s="67"/>
      <c r="J46" s="181"/>
    </row>
    <row r="47" spans="1:19" ht="39" customHeight="1" x14ac:dyDescent="0.25">
      <c r="E47" s="67"/>
      <c r="F47" s="67"/>
      <c r="G47" s="67"/>
      <c r="H47" s="67"/>
      <c r="I47" s="67"/>
    </row>
    <row r="48" spans="1:19" ht="26.25" customHeight="1" x14ac:dyDescent="0.25">
      <c r="E48" s="67"/>
      <c r="F48" s="67"/>
      <c r="G48" s="67"/>
      <c r="H48" s="67"/>
      <c r="I48" s="67"/>
      <c r="J48" s="182"/>
    </row>
    <row r="49" spans="5:9" ht="12.5" x14ac:dyDescent="0.25">
      <c r="E49" s="67"/>
      <c r="F49" s="67"/>
      <c r="G49" s="67"/>
      <c r="H49" s="67"/>
      <c r="I49" s="67"/>
    </row>
    <row r="50" spans="5:9" ht="16.5" customHeight="1" x14ac:dyDescent="0.25">
      <c r="E50" s="67"/>
      <c r="F50" s="67"/>
      <c r="G50" s="67"/>
      <c r="H50" s="67"/>
      <c r="I50" s="67"/>
    </row>
    <row r="51" spans="5:9" ht="15.75" customHeight="1" x14ac:dyDescent="0.3"/>
    <row r="52" spans="5:9" ht="15.75" customHeight="1" x14ac:dyDescent="0.3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5" x14ac:dyDescent="0.25"/>
  <cols>
    <col min="1" max="1" width="22.81640625" customWidth="1"/>
    <col min="4" max="4" width="10.81640625" customWidth="1"/>
    <col min="7" max="7" width="22.81640625" customWidth="1"/>
    <col min="10" max="10" width="0" hidden="1" customWidth="1"/>
    <col min="11" max="11" width="10.453125" customWidth="1"/>
  </cols>
  <sheetData>
    <row r="1" spans="1:12" ht="27" customHeight="1" thickBot="1" x14ac:dyDescent="0.3">
      <c r="A1" s="518" t="s">
        <v>18</v>
      </c>
      <c r="B1" s="520" t="s">
        <v>6</v>
      </c>
      <c r="C1" s="521"/>
      <c r="D1" s="16" t="s">
        <v>7</v>
      </c>
      <c r="E1" s="18"/>
      <c r="G1" s="522" t="s">
        <v>19</v>
      </c>
      <c r="H1" s="520" t="s">
        <v>6</v>
      </c>
      <c r="I1" s="521"/>
      <c r="J1" s="4"/>
      <c r="K1" s="16" t="s">
        <v>7</v>
      </c>
      <c r="L1" s="18"/>
    </row>
    <row r="2" spans="1:12" ht="23.5" thickBot="1" x14ac:dyDescent="0.3">
      <c r="A2" s="519"/>
      <c r="B2" s="14" t="s">
        <v>10</v>
      </c>
      <c r="C2" s="15" t="s">
        <v>11</v>
      </c>
      <c r="D2" s="17" t="s">
        <v>8</v>
      </c>
      <c r="E2" s="19" t="s">
        <v>9</v>
      </c>
      <c r="G2" s="523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3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3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3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3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3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3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" thickBot="1" x14ac:dyDescent="0.3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5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2016-04-15T21:15:59Z</cp:lastPrinted>
  <dcterms:created xsi:type="dcterms:W3CDTF">2009-04-02T03:14:25Z</dcterms:created>
  <dcterms:modified xsi:type="dcterms:W3CDTF">2016-04-15T21:18:03Z</dcterms:modified>
</cp:coreProperties>
</file>