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2090" windowHeight="9045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Contribution'!$C$2:$R$48</definedName>
    <definedName name="_xlnm._FilterDatabase" localSheetId="4" hidden="1">'Authors Contribution (v10)'!$B$2:$R$41</definedName>
    <definedName name="_xlnm._FilterDatabase" localSheetId="1" hidden="1">'Institutional Chart'!$A$2:$AW$57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Contribution'!$A$1:$Q$49</definedName>
    <definedName name="_xlnm.Print_Area" localSheetId="4">'Authors Contribution (v10)'!$A$1:$R$42</definedName>
    <definedName name="_xlnm.Print_Area" localSheetId="1">'Institutional Chart'!$I$3:$T$34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25725" concurrentCalc="0"/>
  <pivotCaches>
    <pivotCache cacheId="15" r:id="rId7"/>
  </pivotCaches>
</workbook>
</file>

<file path=xl/calcChain.xml><?xml version="1.0" encoding="utf-8"?>
<calcChain xmlns="http://schemas.openxmlformats.org/spreadsheetml/2006/main">
  <c r="B32" i="4"/>
  <c r="A32"/>
  <c r="F22" i="3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6"/>
  <c r="F47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O21"/>
  <c r="N21"/>
  <c r="M21"/>
  <c r="L21"/>
  <c r="K21"/>
  <c r="J21"/>
  <c r="I21"/>
  <c r="H21"/>
  <c r="G2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BP10"/>
  <c r="AI10"/>
  <c r="AY10"/>
  <c r="AX10"/>
  <c r="AW10"/>
  <c r="AV10"/>
  <c r="AU10"/>
  <c r="AT10"/>
  <c r="AR10"/>
  <c r="AQ10"/>
  <c r="AP10"/>
  <c r="Y10"/>
  <c r="AO10"/>
  <c r="BP20"/>
  <c r="AI20"/>
  <c r="AY20"/>
  <c r="AX20"/>
  <c r="AW20"/>
  <c r="AV20"/>
  <c r="AU20"/>
  <c r="AT20"/>
  <c r="AR20"/>
  <c r="AQ20"/>
  <c r="AP20"/>
  <c r="Y20"/>
  <c r="AO20"/>
  <c r="Y43" i="4"/>
  <c r="BP46" i="3"/>
  <c r="P46"/>
  <c r="AI46"/>
  <c r="AY46"/>
  <c r="AX46"/>
  <c r="AW46"/>
  <c r="AV46"/>
  <c r="AU46"/>
  <c r="AT46"/>
  <c r="AR46"/>
  <c r="AQ46"/>
  <c r="AP46"/>
  <c r="Y46"/>
  <c r="AO46"/>
  <c r="T47"/>
  <c r="T21"/>
  <c r="T48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7"/>
  <c r="AI3"/>
  <c r="AI4"/>
  <c r="AI5"/>
  <c r="AI6"/>
  <c r="AI7"/>
  <c r="AI8"/>
  <c r="AI9"/>
  <c r="AI11"/>
  <c r="AI12"/>
  <c r="AI13"/>
  <c r="AI14"/>
  <c r="AI15"/>
  <c r="AI16"/>
  <c r="AI17"/>
  <c r="AI18"/>
  <c r="AI19"/>
  <c r="AI21"/>
  <c r="AI48"/>
  <c r="AH47"/>
  <c r="AH21"/>
  <c r="AH48"/>
  <c r="AG47"/>
  <c r="AG21"/>
  <c r="AG48"/>
  <c r="AF47"/>
  <c r="AF21"/>
  <c r="AF48"/>
  <c r="AE47"/>
  <c r="AE21"/>
  <c r="AE48"/>
  <c r="AD47"/>
  <c r="AD21"/>
  <c r="AD48"/>
  <c r="AB47"/>
  <c r="AB21"/>
  <c r="AB48"/>
  <c r="AA47"/>
  <c r="AA21"/>
  <c r="AA48"/>
  <c r="Z47"/>
  <c r="Z21"/>
  <c r="Z48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7"/>
  <c r="Y3"/>
  <c r="Y4"/>
  <c r="Y5"/>
  <c r="Y6"/>
  <c r="Y7"/>
  <c r="Y8"/>
  <c r="Y9"/>
  <c r="Y11"/>
  <c r="Y12"/>
  <c r="Y13"/>
  <c r="Y14"/>
  <c r="Y15"/>
  <c r="Y16"/>
  <c r="Y17"/>
  <c r="Y18"/>
  <c r="Y19"/>
  <c r="Y21"/>
  <c r="Y48"/>
  <c r="B52" i="4"/>
  <c r="B53"/>
  <c r="B54"/>
  <c r="B55"/>
  <c r="B56"/>
  <c r="B59"/>
  <c r="B57"/>
  <c r="B60"/>
  <c r="B58"/>
  <c r="B61"/>
  <c r="B62"/>
  <c r="B63"/>
  <c r="B64"/>
  <c r="B65"/>
  <c r="B66"/>
  <c r="B67"/>
  <c r="B68"/>
  <c r="B51"/>
  <c r="D68"/>
  <c r="E68"/>
  <c r="F68"/>
  <c r="G68"/>
  <c r="D67"/>
  <c r="E67"/>
  <c r="F67"/>
  <c r="G67"/>
  <c r="D66"/>
  <c r="E66"/>
  <c r="F66"/>
  <c r="G66"/>
  <c r="D65"/>
  <c r="E65"/>
  <c r="F65"/>
  <c r="G65"/>
  <c r="D64"/>
  <c r="E64"/>
  <c r="F64"/>
  <c r="G64"/>
  <c r="D63"/>
  <c r="E63"/>
  <c r="F63"/>
  <c r="G63"/>
  <c r="A30"/>
  <c r="D30"/>
  <c r="D62"/>
  <c r="E30"/>
  <c r="E62"/>
  <c r="F30"/>
  <c r="F62"/>
  <c r="G62"/>
  <c r="A5"/>
  <c r="D5"/>
  <c r="A6"/>
  <c r="D6"/>
  <c r="A12"/>
  <c r="D12"/>
  <c r="A13"/>
  <c r="D13"/>
  <c r="A3"/>
  <c r="D3"/>
  <c r="A4"/>
  <c r="D4"/>
  <c r="A7"/>
  <c r="D7"/>
  <c r="A8"/>
  <c r="D8"/>
  <c r="A9"/>
  <c r="D9"/>
  <c r="A10"/>
  <c r="D10"/>
  <c r="A11"/>
  <c r="D11"/>
  <c r="A14"/>
  <c r="D14"/>
  <c r="A15"/>
  <c r="D15"/>
  <c r="A16"/>
  <c r="D16"/>
  <c r="A17"/>
  <c r="D17"/>
  <c r="A18"/>
  <c r="D18"/>
  <c r="A19"/>
  <c r="D19"/>
  <c r="A20"/>
  <c r="D20"/>
  <c r="A21"/>
  <c r="D21"/>
  <c r="A22"/>
  <c r="D22"/>
  <c r="A23"/>
  <c r="D23"/>
  <c r="A24"/>
  <c r="D24"/>
  <c r="A25"/>
  <c r="D25"/>
  <c r="A26"/>
  <c r="D26"/>
  <c r="A27"/>
  <c r="D27"/>
  <c r="A28"/>
  <c r="D28"/>
  <c r="A29"/>
  <c r="D29"/>
  <c r="A31"/>
  <c r="D31"/>
  <c r="D32"/>
  <c r="A33"/>
  <c r="D33"/>
  <c r="A34"/>
  <c r="D34"/>
  <c r="A35"/>
  <c r="D35"/>
  <c r="A36"/>
  <c r="D36"/>
  <c r="A37"/>
  <c r="D37"/>
  <c r="A38"/>
  <c r="D38"/>
  <c r="A39"/>
  <c r="D39"/>
  <c r="A40"/>
  <c r="D40"/>
  <c r="A41"/>
  <c r="D41"/>
  <c r="A42"/>
  <c r="D42"/>
  <c r="A43"/>
  <c r="D43"/>
  <c r="D51"/>
  <c r="E5"/>
  <c r="E6"/>
  <c r="E12"/>
  <c r="E13"/>
  <c r="E3"/>
  <c r="E4"/>
  <c r="E7"/>
  <c r="E8"/>
  <c r="E9"/>
  <c r="E10"/>
  <c r="E11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51"/>
  <c r="F5"/>
  <c r="F6"/>
  <c r="F12"/>
  <c r="F13"/>
  <c r="F3"/>
  <c r="F4"/>
  <c r="F7"/>
  <c r="F8"/>
  <c r="F9"/>
  <c r="F10"/>
  <c r="F11"/>
  <c r="F14"/>
  <c r="F15"/>
  <c r="F16"/>
  <c r="F17"/>
  <c r="F18"/>
  <c r="F19"/>
  <c r="F20"/>
  <c r="F21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51"/>
  <c r="G51"/>
  <c r="D56"/>
  <c r="E56"/>
  <c r="F56"/>
  <c r="G56"/>
  <c r="D54"/>
  <c r="E54"/>
  <c r="F54"/>
  <c r="G54"/>
  <c r="D61"/>
  <c r="E61"/>
  <c r="F61"/>
  <c r="G61"/>
  <c r="D55"/>
  <c r="E55"/>
  <c r="F55"/>
  <c r="G55"/>
  <c r="D52"/>
  <c r="E52"/>
  <c r="F52"/>
  <c r="G52"/>
  <c r="D57"/>
  <c r="E57"/>
  <c r="F57"/>
  <c r="G57"/>
  <c r="D58"/>
  <c r="E58"/>
  <c r="F58"/>
  <c r="G58"/>
  <c r="D53"/>
  <c r="E53"/>
  <c r="F53"/>
  <c r="G53"/>
  <c r="D59"/>
  <c r="E59"/>
  <c r="F59"/>
  <c r="G59"/>
  <c r="D60"/>
  <c r="E60"/>
  <c r="F60"/>
  <c r="G60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B36"/>
  <c r="I36"/>
  <c r="H36"/>
  <c r="B28"/>
  <c r="I28"/>
  <c r="H28"/>
  <c r="H29"/>
  <c r="I29"/>
  <c r="K29"/>
  <c r="B16"/>
  <c r="I16"/>
  <c r="H16"/>
  <c r="Z43"/>
  <c r="J3" i="2"/>
  <c r="L3"/>
  <c r="J4"/>
  <c r="L4"/>
  <c r="J5"/>
  <c r="L5"/>
  <c r="J6"/>
  <c r="L6"/>
  <c r="J7"/>
  <c r="L7"/>
  <c r="L8"/>
  <c r="H9"/>
  <c r="I9"/>
  <c r="J9"/>
  <c r="K9"/>
  <c r="E3" i="7"/>
  <c r="O3"/>
  <c r="E4"/>
  <c r="O4"/>
  <c r="E5"/>
  <c r="O5"/>
  <c r="E6"/>
  <c r="O6"/>
  <c r="E7"/>
  <c r="O7"/>
  <c r="E8"/>
  <c r="O8"/>
  <c r="E9"/>
  <c r="O9"/>
  <c r="E10"/>
  <c r="O10"/>
  <c r="E11"/>
  <c r="O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O13"/>
  <c r="O14"/>
  <c r="O15"/>
  <c r="O16"/>
  <c r="O17"/>
  <c r="F18"/>
  <c r="G18"/>
  <c r="H18"/>
  <c r="J18"/>
  <c r="K18"/>
  <c r="L18"/>
  <c r="M18"/>
  <c r="N18"/>
  <c r="O18"/>
  <c r="R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F40"/>
  <c r="G40"/>
  <c r="H40"/>
  <c r="J40"/>
  <c r="K40"/>
  <c r="L40"/>
  <c r="M40"/>
  <c r="N40"/>
  <c r="O40"/>
  <c r="R40"/>
  <c r="F41"/>
  <c r="G41"/>
  <c r="H41"/>
  <c r="J41"/>
  <c r="K41"/>
  <c r="L41"/>
  <c r="M41"/>
  <c r="N41"/>
  <c r="O41"/>
  <c r="R41"/>
  <c r="H3" i="4"/>
  <c r="B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B17"/>
  <c r="H17"/>
  <c r="I17"/>
  <c r="H18"/>
  <c r="H19"/>
  <c r="B20"/>
  <c r="I20"/>
  <c r="H21"/>
  <c r="I21"/>
  <c r="H22"/>
  <c r="I22"/>
  <c r="H23"/>
  <c r="I23"/>
  <c r="H24"/>
  <c r="I24"/>
  <c r="H25"/>
  <c r="I25"/>
  <c r="H26"/>
  <c r="I26"/>
  <c r="H27"/>
  <c r="I27"/>
  <c r="H30"/>
  <c r="H31"/>
  <c r="I31"/>
  <c r="I32"/>
  <c r="H33"/>
  <c r="H34"/>
  <c r="B35"/>
  <c r="I35"/>
  <c r="H37"/>
  <c r="I37"/>
  <c r="H38"/>
  <c r="I38"/>
  <c r="H39"/>
  <c r="I39"/>
  <c r="H40"/>
  <c r="I40"/>
  <c r="H41"/>
  <c r="I41"/>
  <c r="H42"/>
  <c r="I42"/>
  <c r="H43"/>
  <c r="I43"/>
  <c r="K43"/>
  <c r="L43"/>
  <c r="M43"/>
  <c r="N43"/>
  <c r="O43"/>
  <c r="P43"/>
  <c r="Q43"/>
  <c r="R43"/>
  <c r="S43"/>
  <c r="AO3" i="3"/>
  <c r="AP3"/>
  <c r="AQ3"/>
  <c r="AR3"/>
  <c r="AT3"/>
  <c r="AU3"/>
  <c r="AV3"/>
  <c r="AW3"/>
  <c r="AX3"/>
  <c r="AY3"/>
  <c r="BK3"/>
  <c r="BP3"/>
  <c r="AO4"/>
  <c r="AP4"/>
  <c r="AQ4"/>
  <c r="AR4"/>
  <c r="AT4"/>
  <c r="AU4"/>
  <c r="AV4"/>
  <c r="AW4"/>
  <c r="AX4"/>
  <c r="AY4"/>
  <c r="BK4"/>
  <c r="BP4"/>
  <c r="AO5"/>
  <c r="AP5"/>
  <c r="AQ5"/>
  <c r="AR5"/>
  <c r="AT5"/>
  <c r="AU5"/>
  <c r="AV5"/>
  <c r="AW5"/>
  <c r="AX5"/>
  <c r="AY5"/>
  <c r="BK5"/>
  <c r="BP5"/>
  <c r="AO6"/>
  <c r="AP6"/>
  <c r="AQ6"/>
  <c r="AR6"/>
  <c r="AT6"/>
  <c r="AU6"/>
  <c r="AV6"/>
  <c r="AW6"/>
  <c r="AX6"/>
  <c r="AY6"/>
  <c r="BK6"/>
  <c r="BP6"/>
  <c r="AO7"/>
  <c r="AP7"/>
  <c r="AQ7"/>
  <c r="AR7"/>
  <c r="AT7"/>
  <c r="AU7"/>
  <c r="AV7"/>
  <c r="AW7"/>
  <c r="AX7"/>
  <c r="AY7"/>
  <c r="BK7"/>
  <c r="BP7"/>
  <c r="AO8"/>
  <c r="AP8"/>
  <c r="AQ8"/>
  <c r="AR8"/>
  <c r="AT8"/>
  <c r="AU8"/>
  <c r="AV8"/>
  <c r="AW8"/>
  <c r="AX8"/>
  <c r="AY8"/>
  <c r="BK8"/>
  <c r="BP8"/>
  <c r="AO9"/>
  <c r="AP9"/>
  <c r="AQ9"/>
  <c r="AR9"/>
  <c r="AT9"/>
  <c r="AU9"/>
  <c r="AV9"/>
  <c r="AW9"/>
  <c r="AX9"/>
  <c r="AY9"/>
  <c r="BK9"/>
  <c r="BP9"/>
  <c r="AO11"/>
  <c r="AP11"/>
  <c r="AQ11"/>
  <c r="AR11"/>
  <c r="AT11"/>
  <c r="AU11"/>
  <c r="AV11"/>
  <c r="AW11"/>
  <c r="AX11"/>
  <c r="AY11"/>
  <c r="BK11"/>
  <c r="BP11"/>
  <c r="AO12"/>
  <c r="AP12"/>
  <c r="AQ12"/>
  <c r="AR12"/>
  <c r="AT12"/>
  <c r="AU12"/>
  <c r="AV12"/>
  <c r="AW12"/>
  <c r="AX12"/>
  <c r="AY12"/>
  <c r="BP12"/>
  <c r="AO13"/>
  <c r="AP13"/>
  <c r="AQ13"/>
  <c r="AR13"/>
  <c r="AT13"/>
  <c r="AU13"/>
  <c r="AV13"/>
  <c r="AW13"/>
  <c r="AX13"/>
  <c r="AY13"/>
  <c r="BK13"/>
  <c r="BP13"/>
  <c r="AO14"/>
  <c r="AP14"/>
  <c r="AQ14"/>
  <c r="AR14"/>
  <c r="AT14"/>
  <c r="AU14"/>
  <c r="AV14"/>
  <c r="AW14"/>
  <c r="AX14"/>
  <c r="AY14"/>
  <c r="BK14"/>
  <c r="BP14"/>
  <c r="AO15"/>
  <c r="AP15"/>
  <c r="AQ15"/>
  <c r="AR15"/>
  <c r="AT15"/>
  <c r="AU15"/>
  <c r="AV15"/>
  <c r="AW15"/>
  <c r="AX15"/>
  <c r="AY15"/>
  <c r="BK15"/>
  <c r="BP15"/>
  <c r="AO16"/>
  <c r="AP16"/>
  <c r="AQ16"/>
  <c r="AR16"/>
  <c r="AT16"/>
  <c r="AU16"/>
  <c r="AV16"/>
  <c r="AW16"/>
  <c r="AX16"/>
  <c r="AY16"/>
  <c r="BK16"/>
  <c r="BP16"/>
  <c r="AO17"/>
  <c r="AP17"/>
  <c r="AQ17"/>
  <c r="AR17"/>
  <c r="AT17"/>
  <c r="AU17"/>
  <c r="AV17"/>
  <c r="AW17"/>
  <c r="AX17"/>
  <c r="AY17"/>
  <c r="BK17"/>
  <c r="BP17"/>
  <c r="AO18"/>
  <c r="AP18"/>
  <c r="AQ18"/>
  <c r="AR18"/>
  <c r="AT18"/>
  <c r="AU18"/>
  <c r="AV18"/>
  <c r="AW18"/>
  <c r="AX18"/>
  <c r="AY18"/>
  <c r="BK18"/>
  <c r="BP18"/>
  <c r="AO19"/>
  <c r="AP19"/>
  <c r="AQ19"/>
  <c r="AR19"/>
  <c r="AT19"/>
  <c r="AU19"/>
  <c r="AV19"/>
  <c r="AW19"/>
  <c r="AX19"/>
  <c r="AY19"/>
  <c r="BK19"/>
  <c r="BP19"/>
  <c r="Q30" i="4"/>
  <c r="R30"/>
  <c r="S30"/>
  <c r="AU21" i="3"/>
  <c r="AW21"/>
  <c r="AY21"/>
  <c r="R21"/>
  <c r="S21"/>
  <c r="AQ21"/>
  <c r="AT21"/>
  <c r="AV21"/>
  <c r="AX21"/>
  <c r="BK21"/>
  <c r="BL21"/>
  <c r="BM21"/>
  <c r="BM47"/>
  <c r="BM48"/>
  <c r="BN21"/>
  <c r="BO21"/>
  <c r="BO47"/>
  <c r="BO48"/>
  <c r="P22"/>
  <c r="AO22"/>
  <c r="AP22"/>
  <c r="AQ22"/>
  <c r="AR22"/>
  <c r="AT22"/>
  <c r="AU22"/>
  <c r="AV22"/>
  <c r="AW22"/>
  <c r="AX22"/>
  <c r="AY22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1"/>
  <c r="BK43"/>
  <c r="BK44"/>
  <c r="BK47"/>
  <c r="BK48"/>
  <c r="BP22"/>
  <c r="P23"/>
  <c r="AO23"/>
  <c r="AP23"/>
  <c r="AQ23"/>
  <c r="AR23"/>
  <c r="AT23"/>
  <c r="AU23"/>
  <c r="AV23"/>
  <c r="AW23"/>
  <c r="AX23"/>
  <c r="AY23"/>
  <c r="BP23"/>
  <c r="AO24"/>
  <c r="P24"/>
  <c r="AP24"/>
  <c r="AQ24"/>
  <c r="AR24"/>
  <c r="AT24"/>
  <c r="AU24"/>
  <c r="AV24"/>
  <c r="AW24"/>
  <c r="AX24"/>
  <c r="AY24"/>
  <c r="BP24"/>
  <c r="P25"/>
  <c r="AO25"/>
  <c r="AP25"/>
  <c r="AQ25"/>
  <c r="AR25"/>
  <c r="AT25"/>
  <c r="AU25"/>
  <c r="AV25"/>
  <c r="AW25"/>
  <c r="AX25"/>
  <c r="AY25"/>
  <c r="BP25"/>
  <c r="P26"/>
  <c r="AO26"/>
  <c r="AP26"/>
  <c r="AQ26"/>
  <c r="AR26"/>
  <c r="AT26"/>
  <c r="AU26"/>
  <c r="AV26"/>
  <c r="AW26"/>
  <c r="AX26"/>
  <c r="AY26"/>
  <c r="BP26"/>
  <c r="AO27"/>
  <c r="P27"/>
  <c r="AP27"/>
  <c r="AQ27"/>
  <c r="AR27"/>
  <c r="AT27"/>
  <c r="AU27"/>
  <c r="AV27"/>
  <c r="AW27"/>
  <c r="AX27"/>
  <c r="AY27"/>
  <c r="BP27"/>
  <c r="AO28"/>
  <c r="P28"/>
  <c r="AP28"/>
  <c r="AQ28"/>
  <c r="AR28"/>
  <c r="AT28"/>
  <c r="AU28"/>
  <c r="AV28"/>
  <c r="AW28"/>
  <c r="AX28"/>
  <c r="AY28"/>
  <c r="BP28"/>
  <c r="P29"/>
  <c r="AO29"/>
  <c r="AP29"/>
  <c r="AQ29"/>
  <c r="AR29"/>
  <c r="AT29"/>
  <c r="AU29"/>
  <c r="AV29"/>
  <c r="AW29"/>
  <c r="AX29"/>
  <c r="AY29"/>
  <c r="BP29"/>
  <c r="AO30"/>
  <c r="P30"/>
  <c r="AP30"/>
  <c r="AQ30"/>
  <c r="AR30"/>
  <c r="AT30"/>
  <c r="AU30"/>
  <c r="AV30"/>
  <c r="AW30"/>
  <c r="AX30"/>
  <c r="AY30"/>
  <c r="BP30"/>
  <c r="AO31"/>
  <c r="P31"/>
  <c r="AP31"/>
  <c r="AQ31"/>
  <c r="AR31"/>
  <c r="AT31"/>
  <c r="AU31"/>
  <c r="AV31"/>
  <c r="AW31"/>
  <c r="AX31"/>
  <c r="AY31"/>
  <c r="BP31"/>
  <c r="P32"/>
  <c r="AO32"/>
  <c r="AP32"/>
  <c r="AQ32"/>
  <c r="AR32"/>
  <c r="AT32"/>
  <c r="AU32"/>
  <c r="AV32"/>
  <c r="AW32"/>
  <c r="AX32"/>
  <c r="AY32"/>
  <c r="BP32"/>
  <c r="AO33"/>
  <c r="P33"/>
  <c r="AP33"/>
  <c r="AQ33"/>
  <c r="AR33"/>
  <c r="AT33"/>
  <c r="AU33"/>
  <c r="AV33"/>
  <c r="AW33"/>
  <c r="AX33"/>
  <c r="AY33"/>
  <c r="BP33"/>
  <c r="AO34"/>
  <c r="P34"/>
  <c r="AP34"/>
  <c r="AQ34"/>
  <c r="AR34"/>
  <c r="AT34"/>
  <c r="AU34"/>
  <c r="AV34"/>
  <c r="AW34"/>
  <c r="AX34"/>
  <c r="AY34"/>
  <c r="BP34"/>
  <c r="P35"/>
  <c r="AO35"/>
  <c r="AP35"/>
  <c r="AQ35"/>
  <c r="AR35"/>
  <c r="AT35"/>
  <c r="AU35"/>
  <c r="AV35"/>
  <c r="AW35"/>
  <c r="AX35"/>
  <c r="AY35"/>
  <c r="BP35"/>
  <c r="AO36"/>
  <c r="P36"/>
  <c r="AP36"/>
  <c r="AQ36"/>
  <c r="AR36"/>
  <c r="AT36"/>
  <c r="AU36"/>
  <c r="AV36"/>
  <c r="AW36"/>
  <c r="AX36"/>
  <c r="AY36"/>
  <c r="BP36"/>
  <c r="P37"/>
  <c r="AO37"/>
  <c r="AP37"/>
  <c r="AQ37"/>
  <c r="AR37"/>
  <c r="AT37"/>
  <c r="AU37"/>
  <c r="AV37"/>
  <c r="AW37"/>
  <c r="AX37"/>
  <c r="AY37"/>
  <c r="BP37"/>
  <c r="P38"/>
  <c r="P44"/>
  <c r="P39"/>
  <c r="P42"/>
  <c r="P40"/>
  <c r="P41"/>
  <c r="P43"/>
  <c r="P45"/>
  <c r="P47"/>
  <c r="AO38"/>
  <c r="AP38"/>
  <c r="AQ38"/>
  <c r="AR38"/>
  <c r="AT38"/>
  <c r="AU38"/>
  <c r="AV38"/>
  <c r="AW38"/>
  <c r="AX38"/>
  <c r="AY38"/>
  <c r="BP38"/>
  <c r="BP39"/>
  <c r="BP41"/>
  <c r="BP40"/>
  <c r="BQ37"/>
  <c r="AO39"/>
  <c r="AP39"/>
  <c r="AQ39"/>
  <c r="AR39"/>
  <c r="AT39"/>
  <c r="AU39"/>
  <c r="AV39"/>
  <c r="AW39"/>
  <c r="AX39"/>
  <c r="AY39"/>
  <c r="AO40"/>
  <c r="AP40"/>
  <c r="AQ40"/>
  <c r="AR40"/>
  <c r="AT40"/>
  <c r="AU40"/>
  <c r="AV40"/>
  <c r="AW40"/>
  <c r="AX40"/>
  <c r="AY40"/>
  <c r="AO41"/>
  <c r="AP41"/>
  <c r="AQ41"/>
  <c r="AR41"/>
  <c r="AT41"/>
  <c r="AU41"/>
  <c r="AV41"/>
  <c r="AW41"/>
  <c r="AX41"/>
  <c r="AY41"/>
  <c r="AO42"/>
  <c r="AP42"/>
  <c r="AQ42"/>
  <c r="AR42"/>
  <c r="AT42"/>
  <c r="AU42"/>
  <c r="AV42"/>
  <c r="AW42"/>
  <c r="AX42"/>
  <c r="AY42"/>
  <c r="BP42"/>
  <c r="AO43"/>
  <c r="AP43"/>
  <c r="AQ43"/>
  <c r="AR43"/>
  <c r="AT43"/>
  <c r="AU43"/>
  <c r="AV43"/>
  <c r="AW43"/>
  <c r="AX43"/>
  <c r="AY43"/>
  <c r="BP43"/>
  <c r="AO44"/>
  <c r="AP44"/>
  <c r="AQ44"/>
  <c r="AR44"/>
  <c r="AT44"/>
  <c r="AU44"/>
  <c r="AV44"/>
  <c r="AW44"/>
  <c r="AX44"/>
  <c r="AY44"/>
  <c r="BP44"/>
  <c r="AO45"/>
  <c r="AP45"/>
  <c r="AQ45"/>
  <c r="AR45"/>
  <c r="AT45"/>
  <c r="AU45"/>
  <c r="AV45"/>
  <c r="AW45"/>
  <c r="AX45"/>
  <c r="AY45"/>
  <c r="BK45"/>
  <c r="BP45"/>
  <c r="P31" i="4"/>
  <c r="G47" i="3"/>
  <c r="Q31" i="4"/>
  <c r="H47" i="3"/>
  <c r="R31" i="4"/>
  <c r="I47" i="3"/>
  <c r="S31" i="4"/>
  <c r="K47" i="3"/>
  <c r="AT47"/>
  <c r="L47"/>
  <c r="M47"/>
  <c r="AV47"/>
  <c r="N47"/>
  <c r="O47"/>
  <c r="AX47"/>
  <c r="R47"/>
  <c r="R48"/>
  <c r="S47"/>
  <c r="AP47"/>
  <c r="AR47"/>
  <c r="AU47"/>
  <c r="AW47"/>
  <c r="BL47"/>
  <c r="BN47"/>
  <c r="BP47"/>
  <c r="G48"/>
  <c r="Q32" i="4"/>
  <c r="I48" i="3"/>
  <c r="S32" i="4"/>
  <c r="L48" i="3"/>
  <c r="N48"/>
  <c r="S48"/>
  <c r="AP48"/>
  <c r="AR48"/>
  <c r="AU48"/>
  <c r="AW48"/>
  <c r="BL48"/>
  <c r="BN48"/>
  <c r="BP48"/>
  <c r="P30" i="4"/>
  <c r="AO21" i="3"/>
  <c r="T31" i="4"/>
  <c r="AY47" i="3"/>
  <c r="P48"/>
  <c r="AY48"/>
  <c r="T30" i="4"/>
  <c r="O48" i="3"/>
  <c r="AX48"/>
  <c r="M48"/>
  <c r="AV48"/>
  <c r="K48"/>
  <c r="AT48"/>
  <c r="H48"/>
  <c r="F48"/>
  <c r="AQ47"/>
  <c r="AO47"/>
  <c r="BP21"/>
  <c r="AR21"/>
  <c r="AP21"/>
  <c r="H35" i="4"/>
  <c r="I34"/>
  <c r="I33"/>
  <c r="H32"/>
  <c r="I30"/>
  <c r="H20"/>
  <c r="I19"/>
  <c r="I18"/>
  <c r="H4"/>
  <c r="I3"/>
  <c r="L9" i="2"/>
  <c r="P32" i="4"/>
  <c r="AO48" i="3"/>
  <c r="R32" i="4"/>
  <c r="T32"/>
  <c r="AQ48" i="3"/>
</calcChain>
</file>

<file path=xl/comments1.xml><?xml version="1.0" encoding="utf-8"?>
<comments xmlns="http://schemas.openxmlformats.org/spreadsheetml/2006/main">
  <authors>
    <author>adi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<sst xmlns="http://schemas.openxmlformats.org/spreadsheetml/2006/main" count="973" uniqueCount="312">
  <si>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</si>
  <si>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</si>
  <si>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</si>
  <si>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</si>
  <si>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</si>
  <si>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</si>
  <si>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</si>
  <si>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</si>
  <si>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</si>
  <si>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</si>
  <si>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</si>
  <si>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</si>
  <si>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</si>
  <si>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</si>
  <si>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</si>
  <si>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</si>
  <si>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</si>
  <si>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</si>
  <si>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</si>
  <si>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</si>
  <si>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</si>
  <si>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</si>
  <si>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</si>
  <si>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</si>
  <si>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</si>
  <si>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</si>
  <si>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</si>
  <si>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</si>
  <si>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</si>
  <si>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</si>
  <si>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</si>
  <si>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</si>
  <si>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</si>
  <si>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</si>
  <si>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</si>
  <si>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</si>
  <si>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</si>
  <si>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</si>
  <si>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</si>
  <si>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</si>
  <si>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</si>
  <si>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</si>
  <si>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</si>
  <si>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</si>
  <si>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</si>
  <si>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</si>
  <si>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</si>
  <si>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</si>
  <si>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</si>
  <si>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</si>
  <si>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</si>
  <si>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</si>
  <si>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</si>
  <si>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</si>
  <si>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</si>
  <si>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</si>
  <si>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</si>
  <si>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</si>
  <si>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</si>
  <si>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</si>
  <si>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</si>
  <si>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</si>
  <si>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</si>
  <si>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</si>
  <si>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</si>
  <si>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</si>
  <si>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</si>
  <si>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</si>
  <si>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</si>
  <si>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</si>
  <si>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</si>
  <si>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</si>
  <si>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</si>
  <si>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</si>
  <si>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</si>
  <si>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</si>
  <si>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</si>
  <si>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</si>
  <si>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</si>
  <si>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</si>
  <si>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</si>
  <si>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</si>
  <si>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</si>
  <si>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</si>
  <si>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</si>
  <si>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</si>
  <si>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</si>
  <si>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</si>
  <si>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</si>
  <si>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</si>
  <si>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</si>
  <si>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</si>
  <si>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</si>
  <si>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</si>
  <si>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</si>
  <si>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</si>
  <si>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</si>
  <si>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</si>
  <si>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</si>
  <si>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</si>
  <si>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</si>
  <si>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</si>
  <si>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</si>
  <si>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</si>
  <si>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</si>
  <si>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</si>
  <si>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</si>
  <si>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</si>
  <si>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</si>
  <si>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</si>
  <si>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</si>
  <si>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</si>
  <si>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</si>
  <si>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</si>
  <si>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</si>
  <si>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</si>
  <si>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</si>
  <si>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</si>
  <si>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</si>
  <si>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</si>
  <si>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</si>
  <si>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</si>
  <si>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</si>
  <si>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</si>
  <si>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</si>
  <si>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</si>
  <si>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</si>
  <si>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</si>
  <si>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</si>
  <si>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</si>
  <si>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</si>
  <si>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</si>
  <si>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</si>
  <si>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</si>
  <si>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</si>
  <si>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</si>
  <si>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</si>
  <si>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</si>
  <si>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</si>
  <si>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</si>
  <si>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</si>
  <si>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</si>
  <si>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</si>
  <si>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</si>
  <si>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</si>
  <si>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</si>
  <si>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</si>
  <si>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</si>
  <si>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</si>
  <si>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</si>
  <si>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</si>
  <si>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</si>
  <si>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</si>
  <si>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</si>
  <si>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</si>
  <si>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</si>
  <si>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</si>
  <si>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</si>
  <si>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</si>
  <si>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</si>
  <si>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</si>
  <si>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</si>
  <si>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</si>
  <si>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</si>
  <si>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</si>
  <si>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</si>
  <si>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</si>
  <si>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</si>
  <si>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</si>
  <si>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</si>
  <si>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</si>
  <si>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</si>
  <si>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</si>
  <si>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</si>
  <si>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</si>
  <si>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</si>
  <si>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</si>
  <si>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</si>
  <si>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</si>
  <si>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</si>
  <si>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</si>
  <si>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</si>
  <si>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</si>
  <si>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</si>
  <si>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</si>
  <si>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</si>
  <si>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</si>
  <si>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</si>
  <si>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</si>
  <si>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</si>
  <si>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</si>
  <si>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</si>
  <si>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</si>
  <si>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</si>
  <si>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</si>
  <si>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</si>
  <si>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</si>
  <si>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</si>
  <si>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</si>
  <si>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</si>
  <si>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</si>
  <si>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</si>
  <si>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</si>
  <si>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</si>
  <si>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</si>
  <si>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</si>
  <si>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</si>
  <si>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</si>
  <si>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</si>
  <si>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</si>
  <si>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</si>
  <si>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</si>
  <si>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</si>
  <si>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</si>
  <si>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</si>
  <si>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</si>
  <si>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</si>
  <si>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</si>
  <si>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</si>
  <si>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Universite Libre de Bruxelles </t>
    </r>
    <r>
      <rPr>
        <sz val="12"/>
        <rFont val="Times New Roman"/>
        <family val="1"/>
      </rPr>
      <t xml:space="preserve">(Kael Hanson) </t>
    </r>
  </si>
  <si>
    <t>Yes</t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</si>
  <si>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</si>
  <si>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</si>
  <si>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</si>
  <si>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</si>
  <si>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</si>
  <si>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</si>
  <si>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</si>
  <si>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</si>
  <si>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</si>
  <si>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</si>
  <si>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</si>
  <si>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</si>
  <si>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</si>
  <si>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</si>
  <si>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</si>
  <si>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</si>
  <si>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</si>
  <si>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</si>
  <si>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</si>
  <si>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</si>
  <si>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</si>
  <si>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</si>
  <si>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</si>
  <si>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</si>
  <si>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</si>
  <si>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</si>
  <si>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</si>
  <si>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</si>
  <si>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</si>
  <si>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</si>
  <si>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</si>
  <si>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</si>
  <si>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</si>
  <si>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</si>
  <si>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</si>
  <si>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</si>
  <si>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</si>
  <si>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</si>
  <si>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</si>
  <si>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</si>
  <si>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</si>
  <si>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</si>
  <si>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</si>
  <si>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</si>
  <si>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</si>
  <si>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</si>
  <si>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</si>
  <si>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</si>
  <si>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</si>
  <si>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</si>
  <si>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</si>
  <si>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t>v 15.0  to  v 16.0 Differences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</si>
  <si>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</si>
  <si>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</si>
  <si>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</si>
  <si>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</si>
  <si>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</si>
  <si>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r>
      <t xml:space="preserve">Humboldt Universität Berlin </t>
    </r>
    <r>
      <rPr>
        <sz val="12"/>
        <color indexed="10"/>
        <rFont val="Times New Roman"/>
        <family val="1"/>
      </rPr>
      <t>(H.Kolanoski_interim)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</si>
  <si>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</si>
  <si>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</si>
  <si>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</si>
  <si>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</si>
  <si>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</si>
  <si>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</si>
  <si>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</si>
  <si>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</si>
  <si>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</si>
  <si>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</si>
  <si>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</si>
  <si>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</si>
  <si>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</si>
  <si>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</si>
  <si>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</si>
  <si>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</si>
  <si>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</si>
  <si>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</si>
  <si>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</si>
  <si>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t>v 17.0, September 2014</t>
  </si>
  <si>
    <t>v 16.0, March 01, 2014</t>
  </si>
  <si>
    <t>v 16.0  to  v 17.0 Differences</t>
  </si>
  <si>
    <r>
      <t xml:space="preserve">Universität Erlangen-Nürnberg </t>
    </r>
    <r>
      <rPr>
        <sz val="12"/>
        <rFont val="Times New Roman"/>
        <family val="1"/>
      </rPr>
      <t>(A. Kappes)</t>
    </r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</si>
  <si>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</si>
  <si>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</si>
  <si>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t>No change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</si>
  <si>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</si>
  <si>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</si>
  <si>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</si>
  <si>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</si>
  <si>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Yale University </t>
    </r>
    <r>
      <rPr>
        <sz val="12"/>
        <color indexed="10"/>
        <rFont val="Times New Roman"/>
        <family val="1"/>
      </rPr>
      <t>(Reina Maruyama)</t>
    </r>
  </si>
  <si>
    <r>
      <t xml:space="preserve">South Dakota School </t>
    </r>
    <r>
      <rPr>
        <sz val="12"/>
        <color indexed="10"/>
        <rFont val="Times New Roman"/>
        <family val="1"/>
      </rPr>
      <t>(Xinhua Bai)</t>
    </r>
  </si>
  <si>
    <t>No</t>
  </si>
</sst>
</file>

<file path=xl/styles.xml><?xml version="1.0" encoding="utf-8"?>
<styleSheet xmlns="http://schemas.openxmlformats.org/spreadsheetml/2006/main">
  <numFmts count="6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</numFmts>
  <fonts count="66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2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2" fillId="0" borderId="0"/>
  </cellStyleXfs>
  <cellXfs count="519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center" vertical="center" wrapText="1"/>
    </xf>
    <xf numFmtId="166" fontId="51" fillId="11" borderId="14" xfId="0" applyNumberFormat="1" applyFont="1" applyFill="1" applyBorder="1" applyAlignment="1">
      <alignment horizontal="center" vertical="center" wrapText="1"/>
    </xf>
    <xf numFmtId="166" fontId="49" fillId="11" borderId="22" xfId="0" applyNumberFormat="1" applyFont="1" applyFill="1" applyBorder="1" applyAlignment="1">
      <alignment horizontal="center" vertical="center" wrapText="1"/>
    </xf>
    <xf numFmtId="166" fontId="49" fillId="11" borderId="17" xfId="0" applyNumberFormat="1" applyFont="1" applyFill="1" applyBorder="1" applyAlignment="1">
      <alignment horizontal="center" vertical="center" wrapText="1"/>
    </xf>
    <xf numFmtId="0" fontId="52" fillId="9" borderId="22" xfId="0" applyFont="1" applyFill="1" applyBorder="1" applyAlignment="1">
      <alignment horizontal="left" vertical="center" wrapText="1"/>
    </xf>
    <xf numFmtId="0" fontId="52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7" fillId="9" borderId="22" xfId="0" applyNumberFormat="1" applyFont="1" applyFill="1" applyBorder="1" applyAlignment="1">
      <alignment horizontal="center" vertical="center" wrapText="1"/>
    </xf>
    <xf numFmtId="165" fontId="58" fillId="9" borderId="33" xfId="0" applyNumberFormat="1" applyFont="1" applyFill="1" applyBorder="1" applyAlignment="1">
      <alignment horizontal="center" vertical="center" wrapText="1"/>
    </xf>
    <xf numFmtId="1" fontId="58" fillId="9" borderId="23" xfId="0" applyNumberFormat="1" applyFont="1" applyFill="1" applyBorder="1" applyAlignment="1">
      <alignment horizontal="center" vertical="center" wrapText="1"/>
    </xf>
    <xf numFmtId="166" fontId="58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7" fillId="9" borderId="17" xfId="0" applyNumberFormat="1" applyFont="1" applyFill="1" applyBorder="1" applyAlignment="1">
      <alignment horizontal="center" vertical="center" wrapText="1"/>
    </xf>
    <xf numFmtId="165" fontId="58" fillId="9" borderId="36" xfId="0" applyNumberFormat="1" applyFont="1" applyFill="1" applyBorder="1" applyAlignment="1">
      <alignment horizontal="center" vertical="center" wrapText="1"/>
    </xf>
    <xf numFmtId="1" fontId="58" fillId="9" borderId="27" xfId="0" applyNumberFormat="1" applyFont="1" applyFill="1" applyBorder="1" applyAlignment="1">
      <alignment horizontal="center" vertical="center" wrapText="1"/>
    </xf>
    <xf numFmtId="166" fontId="58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wrapText="1"/>
    </xf>
    <xf numFmtId="165" fontId="58" fillId="10" borderId="36" xfId="0" applyNumberFormat="1" applyFont="1" applyFill="1" applyBorder="1" applyAlignment="1">
      <alignment horizontal="center" vertical="center" wrapText="1"/>
    </xf>
    <xf numFmtId="1" fontId="58" fillId="10" borderId="27" xfId="0" applyNumberFormat="1" applyFont="1" applyFill="1" applyBorder="1" applyAlignment="1">
      <alignment horizontal="center" vertical="center" wrapText="1"/>
    </xf>
    <xf numFmtId="166" fontId="58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4" fillId="0" borderId="49" xfId="0" applyFont="1" applyBorder="1"/>
    <xf numFmtId="0" fontId="54" fillId="0" borderId="50" xfId="0" applyFont="1" applyBorder="1"/>
    <xf numFmtId="0" fontId="54" fillId="0" borderId="49" xfId="0" applyNumberFormat="1" applyFont="1" applyBorder="1"/>
    <xf numFmtId="0" fontId="54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4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5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9" fillId="0" borderId="81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2" fillId="9" borderId="78" xfId="0" applyFont="1" applyFill="1" applyBorder="1" applyAlignment="1">
      <alignment horizontal="right" vertical="center" wrapText="1"/>
    </xf>
    <xf numFmtId="0" fontId="2" fillId="9" borderId="79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6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1" fillId="0" borderId="14" xfId="0" applyFont="1" applyFill="1" applyBorder="1" applyAlignment="1">
      <alignment horizontal="left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2" fillId="0" borderId="31" xfId="0" applyNumberFormat="1" applyFont="1" applyFill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horizontal="left" vertical="center" wrapText="1"/>
    </xf>
    <xf numFmtId="0" fontId="61" fillId="0" borderId="2" xfId="0" applyFont="1" applyFill="1" applyBorder="1" applyAlignment="1">
      <alignment horizontal="center" vertical="center" wrapText="1"/>
    </xf>
    <xf numFmtId="1" fontId="62" fillId="0" borderId="2" xfId="0" applyNumberFormat="1" applyFont="1" applyBorder="1" applyAlignment="1">
      <alignment horizontal="center" vertical="center" wrapText="1"/>
    </xf>
    <xf numFmtId="1" fontId="62" fillId="0" borderId="15" xfId="0" applyNumberFormat="1" applyFont="1" applyBorder="1" applyAlignment="1">
      <alignment horizontal="center" vertical="center" wrapText="1"/>
    </xf>
    <xf numFmtId="1" fontId="63" fillId="6" borderId="0" xfId="0" applyNumberFormat="1" applyFont="1" applyFill="1"/>
    <xf numFmtId="0" fontId="64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3" fillId="12" borderId="73" xfId="1" applyFont="1" applyFill="1" applyBorder="1" applyAlignment="1">
      <alignment horizontal="center" vertical="center"/>
    </xf>
    <xf numFmtId="0" fontId="53" fillId="12" borderId="86" xfId="1" applyFont="1" applyFill="1" applyBorder="1" applyAlignment="1">
      <alignment horizontal="center" vertical="center"/>
    </xf>
    <xf numFmtId="0" fontId="53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3" fillId="11" borderId="73" xfId="1" applyFont="1" applyFill="1" applyBorder="1" applyAlignment="1">
      <alignment horizontal="center" vertical="center"/>
    </xf>
    <xf numFmtId="0" fontId="53" fillId="11" borderId="86" xfId="1" applyFont="1" applyFill="1" applyBorder="1" applyAlignment="1">
      <alignment horizontal="center" vertical="center"/>
    </xf>
    <xf numFmtId="0" fontId="53" fillId="11" borderId="74" xfId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65" fillId="0" borderId="91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56" xfId="0" applyFont="1" applyBorder="1" applyAlignment="1">
      <alignment horizontal="left" vertical="center"/>
    </xf>
    <xf numFmtId="0" fontId="63" fillId="0" borderId="90" xfId="0" applyFont="1" applyBorder="1" applyAlignment="1">
      <alignment horizontal="left" vertical="center"/>
    </xf>
    <xf numFmtId="0" fontId="63" fillId="0" borderId="57" xfId="0" applyFont="1" applyBorder="1" applyAlignment="1">
      <alignment horizontal="left" vertical="center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30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82"/>
          <c:y val="2.62829775144086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Chart'!$J$41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Chart'!$K$40:$Z$40</c:f>
              <c:strCache>
                <c:ptCount val="1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</c:strCache>
            </c:strRef>
          </c:cat>
          <c:val>
            <c:numRef>
              <c:f>'Institutional Chart'!$K$41:$Z$41</c:f>
              <c:numCache>
                <c:formatCode>General</c:formatCode>
                <c:ptCount val="16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</c:numCache>
            </c:numRef>
          </c:val>
        </c:ser>
        <c:ser>
          <c:idx val="1"/>
          <c:order val="1"/>
          <c:tx>
            <c:strRef>
              <c:f>'Institutional Chart'!$J$42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Chart'!$K$40:$Z$40</c:f>
              <c:strCache>
                <c:ptCount val="1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</c:strCache>
            </c:strRef>
          </c:cat>
          <c:val>
            <c:numRef>
              <c:f>'Institutional Chart'!$K$42:$Z$42</c:f>
              <c:numCache>
                <c:formatCode>General</c:formatCode>
                <c:ptCount val="16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</c:numCache>
            </c:numRef>
          </c:val>
        </c:ser>
        <c:gapWidth val="140"/>
        <c:overlap val="100"/>
        <c:axId val="81647872"/>
        <c:axId val="83100800"/>
      </c:barChart>
      <c:catAx>
        <c:axId val="81647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82"/>
              <c:y val="0.90582555402224207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100800"/>
        <c:crosses val="autoZero"/>
        <c:auto val="1"/>
        <c:lblAlgn val="ctr"/>
        <c:lblOffset val="100"/>
        <c:tickLblSkip val="1"/>
        <c:tickMarkSkip val="1"/>
      </c:catAx>
      <c:valAx>
        <c:axId val="83100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4787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574010083271973E-2"/>
          <c:y val="0.28859999458830526"/>
          <c:w val="0.33691072338979261"/>
          <c:h val="5.835538598912248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3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17.0,  September 15, 2014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9E-2"/>
          <c:y val="0.19076323924922281"/>
          <c:w val="0.90634362374317801"/>
          <c:h val="0.57228971774766779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Chart'!$D$3:$D$43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6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Chart'!$E$3:$E$43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12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Chart'!$F$3:$F$43</c:f>
              <c:numCache>
                <c:formatCode>0</c:formatCode>
                <c:ptCount val="41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17</c:v>
                </c:pt>
                <c:pt idx="38">
                  <c:v>0</c:v>
                </c:pt>
                <c:pt idx="39">
                  <c:v>5</c:v>
                </c:pt>
                <c:pt idx="40">
                  <c:v>7</c:v>
                </c:pt>
              </c:numCache>
            </c:numRef>
          </c:val>
        </c:ser>
        <c:gapWidth val="80"/>
        <c:overlap val="100"/>
        <c:axId val="83442688"/>
        <c:axId val="85046400"/>
      </c:barChart>
      <c:catAx>
        <c:axId val="83442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46400"/>
        <c:crosses val="autoZero"/>
        <c:auto val="1"/>
        <c:lblAlgn val="ctr"/>
        <c:lblOffset val="100"/>
        <c:tickLblSkip val="1"/>
        <c:tickMarkSkip val="1"/>
      </c:catAx>
      <c:valAx>
        <c:axId val="85046400"/>
        <c:scaling>
          <c:orientation val="minMax"/>
          <c:max val="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04E-3"/>
              <c:y val="9.4792375843849322E-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42688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77343951834877"/>
          <c:y val="3.6069066694174166E-2"/>
          <c:w val="0.20515566438645941"/>
          <c:h val="0.1152335270318285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17.0,  September 15, 2014</a:t>
            </a:r>
          </a:p>
        </c:rich>
      </c:tx>
      <c:layout>
        <c:manualLayout>
          <c:xMode val="edge"/>
          <c:yMode val="edge"/>
          <c:x val="0.16545160456940039"/>
          <c:y val="3.68525573164983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9E-2"/>
          <c:y val="0.11020243306274824"/>
          <c:w val="0.90634362374317801"/>
          <c:h val="0.76263451203342225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Chart'!$D$50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Chart'!$D$51:$D$62</c:f>
              <c:numCache>
                <c:formatCode>General</c:formatCode>
                <c:ptCount val="12"/>
                <c:pt idx="0">
                  <c:v>33</c:v>
                </c:pt>
                <c:pt idx="1">
                  <c:v>15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Chart'!$E$50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Chart'!$E$51:$E$62</c:f>
              <c:numCache>
                <c:formatCode>General</c:formatCode>
                <c:ptCount val="12"/>
                <c:pt idx="0">
                  <c:v>32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Chart'!$F$50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Denmark</c:v>
                </c:pt>
                <c:pt idx="7">
                  <c:v>Canada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Chart'!$F$51:$F$62</c:f>
              <c:numCache>
                <c:formatCode>General</c:formatCode>
                <c:ptCount val="12"/>
                <c:pt idx="0">
                  <c:v>35</c:v>
                </c:pt>
                <c:pt idx="1">
                  <c:v>54</c:v>
                </c:pt>
                <c:pt idx="2">
                  <c:v>12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gapWidth val="80"/>
        <c:overlap val="100"/>
        <c:axId val="38076416"/>
        <c:axId val="38077952"/>
      </c:barChart>
      <c:catAx>
        <c:axId val="380764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77952"/>
        <c:crosses val="autoZero"/>
        <c:auto val="1"/>
        <c:lblAlgn val="ctr"/>
        <c:lblOffset val="100"/>
        <c:tickLblSkip val="1"/>
        <c:tickMarkSkip val="1"/>
      </c:catAx>
      <c:valAx>
        <c:axId val="3807795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2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Head count /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2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# of Inst.</a:t>
                </a:r>
              </a:p>
            </c:rich>
          </c:tx>
          <c:layout>
            <c:manualLayout>
              <c:xMode val="edge"/>
              <c:yMode val="edge"/>
              <c:x val="9.1298145506419519E-4"/>
              <c:y val="1.71242971468605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076416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24060116593861"/>
          <c:y val="0.16057201878224495"/>
          <c:w val="0.20515566438645941"/>
          <c:h val="0.11523345155947753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2014.0915-with Yale and SD.xlsx]Head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64307584"/>
        <c:axId val="64309120"/>
        <c:axId val="0"/>
      </c:bar3DChart>
      <c:catAx>
        <c:axId val="64307584"/>
        <c:scaling>
          <c:orientation val="minMax"/>
        </c:scaling>
        <c:axPos val="b"/>
        <c:numFmt formatCode="[$-409]mmmm\-yy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09120"/>
        <c:crosses val="autoZero"/>
        <c:lblAlgn val="ctr"/>
        <c:lblOffset val="100"/>
      </c:catAx>
      <c:valAx>
        <c:axId val="643091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0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2014.0915-with Yale and SD.xlsx]Head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64344832"/>
        <c:axId val="64346368"/>
        <c:axId val="0"/>
      </c:bar3DChart>
      <c:catAx>
        <c:axId val="643448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46368"/>
        <c:crosses val="autoZero"/>
        <c:lblAlgn val="ctr"/>
        <c:lblOffset val="100"/>
      </c:catAx>
      <c:valAx>
        <c:axId val="643463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4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v17 2014.0915-with Yale and SD.xlsx]Head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64480384"/>
        <c:axId val="64481920"/>
        <c:axId val="0"/>
      </c:bar3DChart>
      <c:catAx>
        <c:axId val="64480384"/>
        <c:scaling>
          <c:orientation val="minMax"/>
        </c:scaling>
        <c:axPos val="b"/>
        <c:numFmt formatCode="[$-409]d\-mmm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481920"/>
        <c:crosses val="autoZero"/>
        <c:lblAlgn val="ctr"/>
        <c:lblOffset val="100"/>
      </c:catAx>
      <c:valAx>
        <c:axId val="644819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480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chart" Target="../charts/chart3.xml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247649</xdr:colOff>
      <xdr:row>25</xdr:row>
      <xdr:rowOff>361950</xdr:rowOff>
    </xdr:from>
    <xdr:to>
      <xdr:col>45</xdr:col>
      <xdr:colOff>51953</xdr:colOff>
      <xdr:row>42</xdr:row>
      <xdr:rowOff>228600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31</xdr:row>
      <xdr:rowOff>0</xdr:rowOff>
    </xdr:from>
    <xdr:to>
      <xdr:col>11</xdr:col>
      <xdr:colOff>762001</xdr:colOff>
      <xdr:row>34</xdr:row>
      <xdr:rowOff>323850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59</xdr:row>
      <xdr:rowOff>457200</xdr:rowOff>
    </xdr:from>
    <xdr:to>
      <xdr:col>7</xdr:col>
      <xdr:colOff>762000</xdr:colOff>
      <xdr:row>61</xdr:row>
      <xdr:rowOff>9525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56</xdr:row>
      <xdr:rowOff>9525</xdr:rowOff>
    </xdr:from>
    <xdr:to>
      <xdr:col>7</xdr:col>
      <xdr:colOff>746414</xdr:colOff>
      <xdr:row>56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781050</xdr:colOff>
      <xdr:row>51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38100</xdr:rowOff>
    </xdr:from>
    <xdr:to>
      <xdr:col>7</xdr:col>
      <xdr:colOff>781050</xdr:colOff>
      <xdr:row>50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781050</xdr:colOff>
      <xdr:row>53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53</xdr:row>
      <xdr:rowOff>9525</xdr:rowOff>
    </xdr:from>
    <xdr:to>
      <xdr:col>7</xdr:col>
      <xdr:colOff>746414</xdr:colOff>
      <xdr:row>53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59</xdr:row>
      <xdr:rowOff>0</xdr:rowOff>
    </xdr:from>
    <xdr:to>
      <xdr:col>7</xdr:col>
      <xdr:colOff>746414</xdr:colOff>
      <xdr:row>59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19050</xdr:rowOff>
    </xdr:from>
    <xdr:to>
      <xdr:col>7</xdr:col>
      <xdr:colOff>762000</xdr:colOff>
      <xdr:row>61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53</xdr:row>
      <xdr:rowOff>457200</xdr:rowOff>
    </xdr:from>
    <xdr:to>
      <xdr:col>7</xdr:col>
      <xdr:colOff>752475</xdr:colOff>
      <xdr:row>55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54</xdr:row>
      <xdr:rowOff>466725</xdr:rowOff>
    </xdr:from>
    <xdr:to>
      <xdr:col>7</xdr:col>
      <xdr:colOff>609600</xdr:colOff>
      <xdr:row>55</xdr:row>
      <xdr:rowOff>457200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58</xdr:row>
      <xdr:rowOff>0</xdr:rowOff>
    </xdr:from>
    <xdr:to>
      <xdr:col>7</xdr:col>
      <xdr:colOff>746414</xdr:colOff>
      <xdr:row>58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1360</xdr:colOff>
      <xdr:row>57</xdr:row>
      <xdr:rowOff>457200</xdr:rowOff>
    </xdr:to>
    <xdr:pic>
      <xdr:nvPicPr>
        <xdr:cNvPr id="2818620" name="Picture 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15250" y="25669875"/>
          <a:ext cx="790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25</xdr:col>
      <xdr:colOff>200025</xdr:colOff>
      <xdr:row>69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0.2481</cdr:y>
    </cdr:from>
    <cdr:to>
      <cdr:x>0.99097</cdr:x>
      <cdr:y>0.34475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9475" y="1834994"/>
          <a:ext cx="1288976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0.23</cdr:x>
      <cdr:y>0.11235</cdr:y>
    </cdr:from>
    <cdr:to>
      <cdr:x>0.31408</cdr:x>
      <cdr:y>0.19632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351" y="830959"/>
          <a:ext cx="887349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0.16814</cdr:x>
      <cdr:y>0.11235</cdr:y>
    </cdr:from>
    <cdr:to>
      <cdr:x>0.23509</cdr:x>
      <cdr:y>0.17747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4458" y="830959"/>
          <a:ext cx="706570" cy="481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0.27704</cdr:x>
      <cdr:y>0.11235</cdr:y>
    </cdr:from>
    <cdr:to>
      <cdr:x>0.38241</cdr:x>
      <cdr:y>0.17753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3830" y="830959"/>
          <a:ext cx="1112043" cy="48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0.35976</cdr:x>
      <cdr:y>0.11235</cdr:y>
    </cdr:from>
    <cdr:to>
      <cdr:x>0.44215</cdr:x>
      <cdr:y>0.19632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843" y="830959"/>
          <a:ext cx="869520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0.34821</cdr:x>
      <cdr:y>0.20928</cdr:y>
    </cdr:from>
    <cdr:to>
      <cdr:x>0.42904</cdr:x>
      <cdr:y>0.2675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4909" y="1547866"/>
          <a:ext cx="853055" cy="430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0.42694</cdr:x>
      <cdr:y>0.11235</cdr:y>
    </cdr:from>
    <cdr:to>
      <cdr:x>0.53231</cdr:x>
      <cdr:y>0.19633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814" y="830959"/>
          <a:ext cx="1112043" cy="621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0.11101</cdr:y>
    </cdr:from>
    <cdr:to>
      <cdr:x>0.17083</cdr:x>
      <cdr:y>0.15616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21047"/>
          <a:ext cx="1676784" cy="333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0.03708</cdr:x>
      <cdr:y>0.203</cdr:y>
    </cdr:from>
    <cdr:to>
      <cdr:x>0.97972</cdr:x>
      <cdr:y>0.203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9779" y="1488150"/>
          <a:ext cx="10671528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0.00452</cdr:x>
      <cdr:y>0.20928</cdr:y>
    </cdr:from>
    <cdr:to>
      <cdr:x>0.17336</cdr:x>
      <cdr:y>0.27391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46" y="1547866"/>
          <a:ext cx="1781886" cy="47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0.61956</cdr:x>
      <cdr:y>0.08112</cdr:y>
    </cdr:from>
    <cdr:to>
      <cdr:x>0.717</cdr:x>
      <cdr:y>0.206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3932" y="594638"/>
          <a:ext cx="1103102" cy="915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0.60932</cdr:x>
      <cdr:y>0.20692</cdr:y>
    </cdr:from>
    <cdr:to>
      <cdr:x>0.71547</cdr:x>
      <cdr:y>0.25065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102" y="1516868"/>
          <a:ext cx="1201614" cy="320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0.73159</cdr:x>
      <cdr:y>0.20928</cdr:y>
    </cdr:from>
    <cdr:to>
      <cdr:x>0.83164</cdr:x>
      <cdr:y>0.2632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11" y="1547866"/>
          <a:ext cx="1055897" cy="3988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0.81974</cdr:x>
      <cdr:y>0.21164</cdr:y>
    </cdr:from>
    <cdr:to>
      <cdr:x>0.87594</cdr:x>
      <cdr:y>0.2464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80149" y="1551505"/>
          <a:ext cx="636235" cy="254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0.81037</cdr:x>
      <cdr:y>0.12868</cdr:y>
    </cdr:from>
    <cdr:to>
      <cdr:x>0.87753</cdr:x>
      <cdr:y>0.16907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4073" y="943305"/>
          <a:ext cx="760311" cy="296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0.86919</cdr:x>
      <cdr:y>0.10818</cdr:y>
    </cdr:from>
    <cdr:to>
      <cdr:x>0.93635</cdr:x>
      <cdr:y>0.19789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9996" y="793079"/>
          <a:ext cx="760312" cy="657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791128" y="6977062"/>
          <a:ext cx="77102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0.94187</cdr:x>
      <cdr:y>0.11812</cdr:y>
    </cdr:from>
    <cdr:to>
      <cdr:x>1</cdr:x>
      <cdr:y>0.18923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62805" y="865910"/>
          <a:ext cx="658089" cy="521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0.40945</cdr:x>
      <cdr:y>0.32961</cdr:y>
    </cdr:from>
    <cdr:to>
      <cdr:x>0.83814</cdr:x>
      <cdr:y>0.42787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7334" y="3263304"/>
          <a:ext cx="5745163" cy="972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43 Collaborative Institutions</a:t>
          </a:r>
        </a:p>
      </cdr:txBody>
    </cdr:sp>
  </cdr:relSizeAnchor>
  <cdr:relSizeAnchor xmlns:cdr="http://schemas.openxmlformats.org/drawingml/2006/chartDrawing">
    <cdr:from>
      <cdr:x>0.06738</cdr:x>
      <cdr:y>0.068</cdr:y>
    </cdr:from>
    <cdr:to>
      <cdr:x>0.17545</cdr:x>
      <cdr:y>0.11585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864" y="660665"/>
          <a:ext cx="1472046" cy="46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 inst.</a:t>
          </a:r>
        </a:p>
      </cdr:txBody>
    </cdr:sp>
  </cdr:relSizeAnchor>
  <cdr:relSizeAnchor xmlns:cdr="http://schemas.openxmlformats.org/drawingml/2006/chartDrawing">
    <cdr:from>
      <cdr:x>0.16815</cdr:x>
      <cdr:y>0.23508</cdr:y>
    </cdr:from>
    <cdr:to>
      <cdr:x>0.20721</cdr:x>
      <cdr:y>0.282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7355" y="2263797"/>
          <a:ext cx="531335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0.46722</cdr:x>
      <cdr:y>0.7796</cdr:y>
    </cdr:from>
    <cdr:to>
      <cdr:x>0.50628</cdr:x>
      <cdr:y>0.82652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844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0.3875</cdr:x>
      <cdr:y>0.93493</cdr:y>
    </cdr:from>
    <cdr:to>
      <cdr:x>0.44274</cdr:x>
      <cdr:y>0.98375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5187788" y="9104117"/>
          <a:ext cx="739499" cy="4754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0.47362</cdr:x>
      <cdr:y>0.93493</cdr:y>
    </cdr:from>
    <cdr:to>
      <cdr:x>0.50783</cdr:x>
      <cdr:y>0.98155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6340674" y="9104117"/>
          <a:ext cx="458046" cy="4540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0.53941</cdr:x>
      <cdr:y>0.9321</cdr:y>
    </cdr:from>
    <cdr:to>
      <cdr:x>0.59763</cdr:x>
      <cdr:y>0.97937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7337602" y="8975952"/>
          <a:ext cx="791970" cy="4551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0.61646</cdr:x>
      <cdr:y>0.93454</cdr:y>
    </cdr:from>
    <cdr:to>
      <cdr:x>0.67554</cdr:x>
      <cdr:y>0.98163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8385687" y="8999417"/>
          <a:ext cx="803669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  <pageSetUpPr fitToPage="1"/>
  </sheetPr>
  <dimension ref="A1:BS59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F3" sqref="F3"/>
    </sheetView>
  </sheetViews>
  <sheetFormatPr defaultRowHeight="15.75" outlineLevelRow="1" outlineLevelCol="3"/>
  <cols>
    <col min="1" max="1" width="5.7109375" hidden="1" customWidth="1" outlineLevel="1"/>
    <col min="2" max="2" width="9.7109375" style="257" hidden="1" customWidth="1" outlineLevel="1"/>
    <col min="3" max="3" width="11" hidden="1" customWidth="1" outlineLevel="1"/>
    <col min="4" max="4" width="52" customWidth="1" collapsed="1"/>
    <col min="5" max="5" width="16.85546875" hidden="1" customWidth="1" outlineLevel="2"/>
    <col min="6" max="6" width="5.85546875" style="3" customWidth="1" collapsed="1"/>
    <col min="7" max="7" width="5.140625" style="3" customWidth="1"/>
    <col min="8" max="8" width="5.5703125" style="3" customWidth="1"/>
    <col min="9" max="9" width="5.140625" style="3" customWidth="1"/>
    <col min="10" max="10" width="0.7109375" style="3" customWidth="1"/>
    <col min="11" max="12" width="10.7109375" customWidth="1"/>
    <col min="13" max="13" width="10.5703125" customWidth="1"/>
    <col min="14" max="14" width="10" customWidth="1"/>
    <col min="15" max="15" width="13.140625" customWidth="1"/>
    <col min="16" max="16" width="9.28515625" customWidth="1"/>
    <col min="17" max="17" width="1.28515625" customWidth="1"/>
    <col min="18" max="18" width="12.7109375" customWidth="1" outlineLevel="1"/>
    <col min="19" max="19" width="12.5703125" customWidth="1" outlineLevel="1"/>
    <col min="20" max="20" width="15" style="435" customWidth="1" outlineLevel="1"/>
    <col min="21" max="21" width="2.140625" customWidth="1" outlineLevel="1" collapsed="1"/>
    <col min="22" max="22" width="11.7109375" style="67" customWidth="1" outlineLevel="3"/>
    <col min="23" max="23" width="49.5703125" style="67" customWidth="1" outlineLevel="3" collapsed="1"/>
    <col min="24" max="24" width="17.28515625" style="67" customWidth="1" outlineLevel="3"/>
    <col min="25" max="28" width="5.5703125" style="178" customWidth="1" outlineLevel="2"/>
    <col min="29" max="29" width="0.7109375" style="178" customWidth="1" outlineLevel="2"/>
    <col min="30" max="30" width="6" style="67" customWidth="1" outlineLevel="2"/>
    <col min="31" max="31" width="7.5703125" style="67" customWidth="1" outlineLevel="2"/>
    <col min="32" max="32" width="7.85546875" style="67" customWidth="1" outlineLevel="2"/>
    <col min="33" max="33" width="7.5703125" style="67" customWidth="1" outlineLevel="2"/>
    <col min="34" max="34" width="7.140625" style="67" customWidth="1" outlineLevel="2"/>
    <col min="35" max="35" width="7.85546875" style="67" customWidth="1" outlineLevel="2"/>
    <col min="36" max="36" width="0.85546875" style="67" customWidth="1" outlineLevel="2"/>
    <col min="37" max="37" width="1.28515625" customWidth="1" outlineLevel="1"/>
    <col min="38" max="38" width="11.7109375" style="67" customWidth="1" outlineLevel="3"/>
    <col min="39" max="39" width="50.42578125" style="67" customWidth="1" outlineLevel="3" collapsed="1"/>
    <col min="40" max="40" width="17.7109375" style="67" customWidth="1" outlineLevel="3"/>
    <col min="41" max="44" width="4.85546875" style="178" customWidth="1" outlineLevel="2"/>
    <col min="45" max="45" width="0.7109375" style="178" customWidth="1" outlineLevel="2"/>
    <col min="46" max="50" width="6.7109375" style="67" customWidth="1" outlineLevel="2"/>
    <col min="51" max="51" width="8" style="67" customWidth="1" outlineLevel="2"/>
    <col min="52" max="52" width="0.85546875" style="67" customWidth="1" outlineLevel="2"/>
    <col min="53" max="61" width="9.140625" customWidth="1" outlineLevel="1"/>
    <col min="62" max="62" width="25.85546875" customWidth="1" outlineLevel="1"/>
    <col min="63" max="63" width="5.7109375" style="3" customWidth="1" outlineLevel="1" collapsed="1"/>
    <col min="64" max="65" width="5.7109375" style="3" customWidth="1" outlineLevel="1"/>
    <col min="66" max="66" width="11.42578125" style="3" customWidth="1" outlineLevel="1"/>
    <col min="67" max="67" width="10.5703125" style="3" customWidth="1" outlineLevel="1"/>
    <col min="68" max="68" width="14.5703125" style="3" customWidth="1" outlineLevel="1"/>
    <col min="69" max="69" width="13.42578125" customWidth="1" outlineLevel="1"/>
    <col min="70" max="70" width="29" customWidth="1" outlineLevel="1"/>
  </cols>
  <sheetData>
    <row r="1" spans="1:70" ht="22.5" customHeight="1" thickBot="1">
      <c r="C1" s="338"/>
      <c r="D1" s="339" t="s">
        <v>298</v>
      </c>
      <c r="E1" s="340"/>
      <c r="F1" s="465" t="s">
        <v>114</v>
      </c>
      <c r="G1" s="466"/>
      <c r="H1" s="466"/>
      <c r="I1" s="467"/>
      <c r="J1" s="20"/>
      <c r="K1" s="468" t="s">
        <v>127</v>
      </c>
      <c r="L1" s="468"/>
      <c r="M1" s="468"/>
      <c r="N1" s="468"/>
      <c r="O1" s="468"/>
      <c r="P1" s="468"/>
      <c r="Q1" s="21"/>
      <c r="R1" s="36"/>
      <c r="S1" s="36"/>
      <c r="T1" s="433"/>
      <c r="V1" s="187"/>
      <c r="W1" s="188" t="s">
        <v>299</v>
      </c>
      <c r="X1" s="187"/>
      <c r="Y1" s="475" t="s">
        <v>114</v>
      </c>
      <c r="Z1" s="476"/>
      <c r="AA1" s="476"/>
      <c r="AB1" s="477"/>
      <c r="AC1" s="195"/>
      <c r="AD1" s="474" t="s">
        <v>299</v>
      </c>
      <c r="AE1" s="474"/>
      <c r="AF1" s="474"/>
      <c r="AG1" s="474"/>
      <c r="AH1" s="474"/>
      <c r="AI1" s="474"/>
      <c r="AJ1" s="197"/>
      <c r="AL1" s="68"/>
      <c r="AM1" s="69" t="s">
        <v>300</v>
      </c>
      <c r="AN1" s="68"/>
      <c r="AO1" s="469" t="s">
        <v>114</v>
      </c>
      <c r="AP1" s="470"/>
      <c r="AQ1" s="470"/>
      <c r="AR1" s="471"/>
      <c r="AS1" s="190"/>
      <c r="AT1" s="472" t="s">
        <v>272</v>
      </c>
      <c r="AU1" s="472"/>
      <c r="AV1" s="472"/>
      <c r="AW1" s="472"/>
      <c r="AX1" s="472"/>
      <c r="AY1" s="472"/>
      <c r="AZ1" s="202"/>
      <c r="BJ1" s="28"/>
      <c r="BK1" s="478"/>
      <c r="BL1" s="479"/>
      <c r="BM1" s="479"/>
      <c r="BN1" s="480"/>
      <c r="BO1" s="343"/>
      <c r="BP1"/>
      <c r="BR1" s="28"/>
    </row>
    <row r="2" spans="1:70" ht="76.5" customHeight="1" collapsed="1" thickBot="1">
      <c r="A2" s="49" t="s">
        <v>176</v>
      </c>
      <c r="B2" s="49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64" t="s">
        <v>223</v>
      </c>
      <c r="I2" s="34" t="s">
        <v>269</v>
      </c>
      <c r="J2" s="22"/>
      <c r="K2" s="42" t="s">
        <v>102</v>
      </c>
      <c r="L2" s="43" t="s">
        <v>103</v>
      </c>
      <c r="M2" s="43" t="s">
        <v>104</v>
      </c>
      <c r="N2" s="43" t="s">
        <v>105</v>
      </c>
      <c r="O2" s="44" t="s">
        <v>106</v>
      </c>
      <c r="P2" s="45" t="s">
        <v>2</v>
      </c>
      <c r="Q2" s="23"/>
      <c r="R2" s="41" t="s">
        <v>165</v>
      </c>
      <c r="S2" s="41" t="s">
        <v>166</v>
      </c>
      <c r="T2" s="191" t="s">
        <v>164</v>
      </c>
      <c r="V2" s="29" t="s">
        <v>21</v>
      </c>
      <c r="W2" s="40" t="s">
        <v>111</v>
      </c>
      <c r="X2" s="29" t="s">
        <v>34</v>
      </c>
      <c r="Y2" s="33" t="s">
        <v>17</v>
      </c>
      <c r="Z2" s="35" t="s">
        <v>5</v>
      </c>
      <c r="AA2" s="1" t="s">
        <v>126</v>
      </c>
      <c r="AB2" s="34" t="s">
        <v>113</v>
      </c>
      <c r="AC2" s="196"/>
      <c r="AD2" s="42" t="s">
        <v>271</v>
      </c>
      <c r="AE2" s="43" t="s">
        <v>103</v>
      </c>
      <c r="AF2" s="43" t="s">
        <v>104</v>
      </c>
      <c r="AG2" s="43" t="s">
        <v>105</v>
      </c>
      <c r="AH2" s="44" t="s">
        <v>106</v>
      </c>
      <c r="AI2" s="45" t="s">
        <v>2</v>
      </c>
      <c r="AJ2" s="198"/>
      <c r="AL2" s="29" t="s">
        <v>21</v>
      </c>
      <c r="AM2" s="40" t="s">
        <v>111</v>
      </c>
      <c r="AN2" s="29" t="s">
        <v>34</v>
      </c>
      <c r="AO2" s="33" t="s">
        <v>17</v>
      </c>
      <c r="AP2" s="35" t="s">
        <v>5</v>
      </c>
      <c r="AQ2" s="1" t="s">
        <v>126</v>
      </c>
      <c r="AR2" s="34" t="s">
        <v>113</v>
      </c>
      <c r="AS2" s="200"/>
      <c r="AT2" s="42" t="s">
        <v>102</v>
      </c>
      <c r="AU2" s="43" t="s">
        <v>103</v>
      </c>
      <c r="AV2" s="43" t="s">
        <v>104</v>
      </c>
      <c r="AW2" s="43" t="s">
        <v>105</v>
      </c>
      <c r="AX2" s="44" t="s">
        <v>106</v>
      </c>
      <c r="AY2" s="45" t="s">
        <v>2</v>
      </c>
      <c r="AZ2" s="203"/>
      <c r="BJ2" s="29" t="s">
        <v>34</v>
      </c>
      <c r="BK2" s="33" t="s">
        <v>17</v>
      </c>
      <c r="BL2" s="35" t="s">
        <v>5</v>
      </c>
      <c r="BM2" s="264" t="s">
        <v>223</v>
      </c>
      <c r="BN2" s="419" t="s">
        <v>246</v>
      </c>
      <c r="BO2" s="419" t="s">
        <v>247</v>
      </c>
      <c r="BP2" s="420" t="s">
        <v>257</v>
      </c>
      <c r="BQ2" s="421" t="s">
        <v>245</v>
      </c>
      <c r="BR2" s="408" t="s">
        <v>164</v>
      </c>
    </row>
    <row r="3" spans="1:70" ht="18.75" customHeight="1" outlineLevel="1" thickTop="1" thickBot="1">
      <c r="A3" s="183"/>
      <c r="B3" s="258"/>
      <c r="C3" s="47" t="s">
        <v>22</v>
      </c>
      <c r="D3" s="53" t="s">
        <v>128</v>
      </c>
      <c r="E3" s="54" t="s">
        <v>35</v>
      </c>
      <c r="F3" s="184">
        <f t="shared" ref="F3:F19" si="0">G3+H3</f>
        <v>3</v>
      </c>
      <c r="G3" s="209">
        <v>2</v>
      </c>
      <c r="H3" s="2">
        <v>1</v>
      </c>
      <c r="I3" s="210">
        <v>2</v>
      </c>
      <c r="J3" s="55"/>
      <c r="K3" s="207"/>
      <c r="L3" s="208">
        <v>0.45</v>
      </c>
      <c r="M3" s="208"/>
      <c r="N3" s="208">
        <v>0.35</v>
      </c>
      <c r="O3" s="185">
        <v>0.75</v>
      </c>
      <c r="P3" s="220">
        <f t="shared" ref="P3:P14" si="1">SUM(K3:O3)</f>
        <v>1.55</v>
      </c>
      <c r="Q3" s="56"/>
      <c r="R3" s="26" t="s">
        <v>220</v>
      </c>
      <c r="S3" s="26" t="s">
        <v>220</v>
      </c>
      <c r="T3" s="426"/>
      <c r="V3" s="47" t="s">
        <v>22</v>
      </c>
      <c r="W3" s="250" t="s">
        <v>182</v>
      </c>
      <c r="X3" s="54" t="s">
        <v>35</v>
      </c>
      <c r="Y3" s="184">
        <f t="shared" ref="Y3:Y11" si="2">Z3+AA3</f>
        <v>3</v>
      </c>
      <c r="Z3" s="209">
        <v>2</v>
      </c>
      <c r="AA3" s="2">
        <v>1</v>
      </c>
      <c r="AB3" s="210">
        <v>2</v>
      </c>
      <c r="AC3" s="252"/>
      <c r="AD3" s="207"/>
      <c r="AE3" s="208">
        <v>0.4</v>
      </c>
      <c r="AF3" s="208"/>
      <c r="AG3" s="208">
        <v>0.35</v>
      </c>
      <c r="AH3" s="185">
        <v>0.75</v>
      </c>
      <c r="AI3" s="220">
        <f t="shared" ref="AI3:AI11" si="3">SUM(AD3:AH3)</f>
        <v>1.5</v>
      </c>
      <c r="AJ3" s="199"/>
      <c r="AL3" s="47" t="s">
        <v>22</v>
      </c>
      <c r="AM3" s="53" t="s">
        <v>128</v>
      </c>
      <c r="AN3" s="54" t="s">
        <v>35</v>
      </c>
      <c r="AO3" s="184">
        <f t="shared" ref="AO3:AO48" si="4">F3-Y3</f>
        <v>0</v>
      </c>
      <c r="AP3" s="209">
        <f t="shared" ref="AP3:AP48" si="5">G3-Z3</f>
        <v>0</v>
      </c>
      <c r="AQ3" s="2">
        <f t="shared" ref="AQ3:AQ48" si="6">H3-AA3</f>
        <v>0</v>
      </c>
      <c r="AR3" s="210">
        <f t="shared" ref="AR3:AR48" si="7">I3-AB3</f>
        <v>0</v>
      </c>
      <c r="AS3" s="241"/>
      <c r="AT3" s="207">
        <f t="shared" ref="AT3:AT39" si="8">K3-AD3</f>
        <v>0</v>
      </c>
      <c r="AU3" s="208">
        <f t="shared" ref="AU3:AU39" si="9">L3-AE3</f>
        <v>4.9999999999999989E-2</v>
      </c>
      <c r="AV3" s="208">
        <f t="shared" ref="AV3:AV39" si="10">M3-AF3</f>
        <v>0</v>
      </c>
      <c r="AW3" s="208">
        <f t="shared" ref="AW3:AW39" si="11">N3-AG3</f>
        <v>0</v>
      </c>
      <c r="AX3" s="185">
        <f t="shared" ref="AX3:AX39" si="12">O3-AH3</f>
        <v>0</v>
      </c>
      <c r="AY3" s="220">
        <f t="shared" ref="AY3:AY39" si="13">P3-AI3</f>
        <v>5.0000000000000044E-2</v>
      </c>
      <c r="AZ3" s="204"/>
      <c r="BJ3" s="350" t="s">
        <v>35</v>
      </c>
      <c r="BK3" s="368">
        <f t="shared" ref="BK3:BK11" si="14">BL3+BM3</f>
        <v>2</v>
      </c>
      <c r="BL3" s="369">
        <v>1</v>
      </c>
      <c r="BM3" s="370">
        <v>1</v>
      </c>
      <c r="BN3" s="371">
        <v>2</v>
      </c>
      <c r="BO3" s="371">
        <v>3</v>
      </c>
      <c r="BP3" s="372">
        <f t="shared" ref="BP3:BP48" si="15">I3-BN3</f>
        <v>0</v>
      </c>
      <c r="BQ3" s="39"/>
      <c r="BR3" s="412" t="s">
        <v>249</v>
      </c>
    </row>
    <row r="4" spans="1:70" ht="18.75" customHeight="1" outlineLevel="1" thickTop="1" thickBot="1">
      <c r="A4" s="183"/>
      <c r="B4" s="258"/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>
        <v>0.02</v>
      </c>
      <c r="M4" s="208"/>
      <c r="N4" s="208"/>
      <c r="O4" s="185">
        <v>0.3</v>
      </c>
      <c r="P4" s="220">
        <f t="shared" si="1"/>
        <v>0.32</v>
      </c>
      <c r="Q4" s="56"/>
      <c r="R4" s="26"/>
      <c r="S4" s="26"/>
      <c r="T4" s="429"/>
      <c r="V4" s="47" t="s">
        <v>22</v>
      </c>
      <c r="W4" s="250" t="s">
        <v>183</v>
      </c>
      <c r="X4" s="54" t="s">
        <v>36</v>
      </c>
      <c r="Y4" s="184">
        <f t="shared" si="2"/>
        <v>1</v>
      </c>
      <c r="Z4" s="209">
        <v>1</v>
      </c>
      <c r="AA4" s="2">
        <v>0</v>
      </c>
      <c r="AB4" s="210">
        <v>0</v>
      </c>
      <c r="AC4" s="252"/>
      <c r="AD4" s="207"/>
      <c r="AE4" s="208">
        <v>0.02</v>
      </c>
      <c r="AF4" s="208"/>
      <c r="AG4" s="208"/>
      <c r="AH4" s="185">
        <v>0.3</v>
      </c>
      <c r="AI4" s="220">
        <f t="shared" si="3"/>
        <v>0.32</v>
      </c>
      <c r="AJ4" s="199"/>
      <c r="AL4" s="47" t="s">
        <v>22</v>
      </c>
      <c r="AM4" s="53" t="s">
        <v>129</v>
      </c>
      <c r="AN4" s="54" t="s">
        <v>36</v>
      </c>
      <c r="AO4" s="184">
        <f t="shared" si="4"/>
        <v>0</v>
      </c>
      <c r="AP4" s="209">
        <f t="shared" si="5"/>
        <v>0</v>
      </c>
      <c r="AQ4" s="2">
        <f t="shared" si="6"/>
        <v>0</v>
      </c>
      <c r="AR4" s="210">
        <f t="shared" si="7"/>
        <v>0</v>
      </c>
      <c r="AS4" s="241"/>
      <c r="AT4" s="207">
        <f t="shared" si="8"/>
        <v>0</v>
      </c>
      <c r="AU4" s="208">
        <f t="shared" si="9"/>
        <v>0</v>
      </c>
      <c r="AV4" s="208">
        <f t="shared" si="10"/>
        <v>0</v>
      </c>
      <c r="AW4" s="208">
        <f t="shared" si="11"/>
        <v>0</v>
      </c>
      <c r="AX4" s="185">
        <f t="shared" si="12"/>
        <v>0</v>
      </c>
      <c r="AY4" s="220">
        <f t="shared" si="13"/>
        <v>0</v>
      </c>
      <c r="AZ4" s="204"/>
      <c r="BJ4" s="356" t="s">
        <v>36</v>
      </c>
      <c r="BK4" s="373">
        <f t="shared" si="14"/>
        <v>1</v>
      </c>
      <c r="BL4" s="374">
        <v>1</v>
      </c>
      <c r="BM4" s="375">
        <v>0</v>
      </c>
      <c r="BN4" s="376">
        <v>0</v>
      </c>
      <c r="BO4" s="376">
        <v>0</v>
      </c>
      <c r="BP4" s="377">
        <f t="shared" si="15"/>
        <v>0</v>
      </c>
      <c r="BQ4" s="39"/>
      <c r="BR4" s="410"/>
    </row>
    <row r="5" spans="1:70" ht="18.75" customHeight="1" outlineLevel="1" thickTop="1" thickBot="1">
      <c r="A5" s="183"/>
      <c r="B5" s="258"/>
      <c r="C5" s="47" t="s">
        <v>22</v>
      </c>
      <c r="D5" s="53" t="s">
        <v>130</v>
      </c>
      <c r="E5" s="54" t="s">
        <v>37</v>
      </c>
      <c r="F5" s="184">
        <f t="shared" si="0"/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185"/>
      <c r="P5" s="220">
        <f t="shared" si="1"/>
        <v>1.4999999999999999E-2</v>
      </c>
      <c r="Q5" s="56"/>
      <c r="R5" s="26" t="s">
        <v>304</v>
      </c>
      <c r="S5" s="26" t="s">
        <v>304</v>
      </c>
      <c r="T5" s="429"/>
      <c r="V5" s="47" t="s">
        <v>22</v>
      </c>
      <c r="W5" s="250" t="s">
        <v>184</v>
      </c>
      <c r="X5" s="54" t="s">
        <v>37</v>
      </c>
      <c r="Y5" s="184">
        <f t="shared" si="2"/>
        <v>1</v>
      </c>
      <c r="Z5" s="209">
        <v>1</v>
      </c>
      <c r="AA5" s="2">
        <v>0</v>
      </c>
      <c r="AB5" s="210">
        <v>0</v>
      </c>
      <c r="AC5" s="252"/>
      <c r="AD5" s="207"/>
      <c r="AE5" s="208">
        <v>1.4999999999999999E-2</v>
      </c>
      <c r="AF5" s="208"/>
      <c r="AG5" s="208"/>
      <c r="AH5" s="185"/>
      <c r="AI5" s="220">
        <f t="shared" si="3"/>
        <v>1.4999999999999999E-2</v>
      </c>
      <c r="AJ5" s="199"/>
      <c r="AL5" s="47" t="s">
        <v>22</v>
      </c>
      <c r="AM5" s="53" t="s">
        <v>130</v>
      </c>
      <c r="AN5" s="54" t="s">
        <v>37</v>
      </c>
      <c r="AO5" s="184">
        <f t="shared" si="4"/>
        <v>0</v>
      </c>
      <c r="AP5" s="209">
        <f t="shared" si="5"/>
        <v>0</v>
      </c>
      <c r="AQ5" s="2">
        <f t="shared" si="6"/>
        <v>0</v>
      </c>
      <c r="AR5" s="210">
        <f t="shared" si="7"/>
        <v>0</v>
      </c>
      <c r="AS5" s="241"/>
      <c r="AT5" s="207">
        <f t="shared" si="8"/>
        <v>0</v>
      </c>
      <c r="AU5" s="208">
        <f t="shared" si="9"/>
        <v>0</v>
      </c>
      <c r="AV5" s="208">
        <f t="shared" si="10"/>
        <v>0</v>
      </c>
      <c r="AW5" s="208">
        <f t="shared" si="11"/>
        <v>0</v>
      </c>
      <c r="AX5" s="185">
        <f t="shared" si="12"/>
        <v>0</v>
      </c>
      <c r="AY5" s="220">
        <f t="shared" si="13"/>
        <v>0</v>
      </c>
      <c r="AZ5" s="204"/>
      <c r="BJ5" s="356" t="s">
        <v>37</v>
      </c>
      <c r="BK5" s="373">
        <f t="shared" si="14"/>
        <v>1</v>
      </c>
      <c r="BL5" s="374">
        <v>1</v>
      </c>
      <c r="BM5" s="375">
        <v>0</v>
      </c>
      <c r="BN5" s="376">
        <v>0</v>
      </c>
      <c r="BO5" s="376">
        <v>0</v>
      </c>
      <c r="BP5" s="377">
        <f t="shared" si="15"/>
        <v>0</v>
      </c>
      <c r="BQ5" s="39"/>
      <c r="BR5" s="410"/>
    </row>
    <row r="6" spans="1:70" ht="18.75" customHeight="1" outlineLevel="1" thickTop="1" thickBot="1">
      <c r="A6" s="183"/>
      <c r="C6" s="47" t="s">
        <v>22</v>
      </c>
      <c r="D6" s="53" t="s">
        <v>131</v>
      </c>
      <c r="E6" s="54" t="s">
        <v>38</v>
      </c>
      <c r="F6" s="184">
        <f t="shared" si="0"/>
        <v>1</v>
      </c>
      <c r="G6" s="209">
        <v>1</v>
      </c>
      <c r="H6" s="2">
        <v>0</v>
      </c>
      <c r="I6" s="210">
        <v>2</v>
      </c>
      <c r="J6" s="55"/>
      <c r="K6" s="207"/>
      <c r="L6" s="208">
        <v>0.23</v>
      </c>
      <c r="M6" s="208">
        <v>0.2</v>
      </c>
      <c r="N6" s="208">
        <v>0.35</v>
      </c>
      <c r="O6" s="185"/>
      <c r="P6" s="220">
        <f t="shared" si="1"/>
        <v>0.78</v>
      </c>
      <c r="Q6" s="56"/>
      <c r="R6" s="26" t="s">
        <v>220</v>
      </c>
      <c r="S6" s="26" t="s">
        <v>220</v>
      </c>
      <c r="T6" s="426"/>
      <c r="V6" s="47" t="s">
        <v>22</v>
      </c>
      <c r="W6" s="250" t="s">
        <v>185</v>
      </c>
      <c r="X6" s="54" t="s">
        <v>38</v>
      </c>
      <c r="Y6" s="184">
        <f t="shared" si="2"/>
        <v>1</v>
      </c>
      <c r="Z6" s="209">
        <v>1</v>
      </c>
      <c r="AA6" s="2">
        <v>0</v>
      </c>
      <c r="AB6" s="210">
        <v>2</v>
      </c>
      <c r="AC6" s="252"/>
      <c r="AD6" s="207"/>
      <c r="AE6" s="208">
        <v>0.23</v>
      </c>
      <c r="AF6" s="208">
        <v>0.2</v>
      </c>
      <c r="AG6" s="208">
        <v>0.5</v>
      </c>
      <c r="AH6" s="185"/>
      <c r="AI6" s="220">
        <f t="shared" si="3"/>
        <v>0.93</v>
      </c>
      <c r="AJ6" s="199"/>
      <c r="AL6" s="47" t="s">
        <v>22</v>
      </c>
      <c r="AM6" s="53" t="s">
        <v>131</v>
      </c>
      <c r="AN6" s="54" t="s">
        <v>38</v>
      </c>
      <c r="AO6" s="184">
        <f t="shared" si="4"/>
        <v>0</v>
      </c>
      <c r="AP6" s="209">
        <f t="shared" si="5"/>
        <v>0</v>
      </c>
      <c r="AQ6" s="2">
        <f t="shared" si="6"/>
        <v>0</v>
      </c>
      <c r="AR6" s="210">
        <f t="shared" si="7"/>
        <v>0</v>
      </c>
      <c r="AS6" s="241"/>
      <c r="AT6" s="207">
        <f t="shared" si="8"/>
        <v>0</v>
      </c>
      <c r="AU6" s="208">
        <f t="shared" si="9"/>
        <v>0</v>
      </c>
      <c r="AV6" s="208">
        <f t="shared" si="10"/>
        <v>0</v>
      </c>
      <c r="AW6" s="208">
        <f t="shared" si="11"/>
        <v>-0.15000000000000002</v>
      </c>
      <c r="AX6" s="185">
        <f t="shared" si="12"/>
        <v>0</v>
      </c>
      <c r="AY6" s="220">
        <f t="shared" si="13"/>
        <v>-0.15000000000000002</v>
      </c>
      <c r="AZ6" s="204"/>
      <c r="BJ6" s="356" t="s">
        <v>38</v>
      </c>
      <c r="BK6" s="373">
        <f t="shared" si="14"/>
        <v>2</v>
      </c>
      <c r="BL6" s="374">
        <v>1</v>
      </c>
      <c r="BM6" s="375">
        <v>1</v>
      </c>
      <c r="BN6" s="376">
        <v>1</v>
      </c>
      <c r="BO6" s="376">
        <v>1</v>
      </c>
      <c r="BP6" s="377">
        <f t="shared" si="15"/>
        <v>1</v>
      </c>
      <c r="BQ6" s="39"/>
      <c r="BR6" s="410"/>
    </row>
    <row r="7" spans="1:70" ht="18.75" customHeight="1" outlineLevel="1" thickTop="1" thickBot="1">
      <c r="A7" s="183"/>
      <c r="B7" s="258"/>
      <c r="C7" s="47" t="s">
        <v>22</v>
      </c>
      <c r="D7" s="53" t="s">
        <v>132</v>
      </c>
      <c r="E7" s="54" t="s">
        <v>39</v>
      </c>
      <c r="F7" s="184">
        <f t="shared" si="0"/>
        <v>6</v>
      </c>
      <c r="G7" s="209">
        <v>4</v>
      </c>
      <c r="H7" s="2">
        <v>2</v>
      </c>
      <c r="I7" s="210">
        <v>3</v>
      </c>
      <c r="J7" s="55"/>
      <c r="K7" s="207">
        <v>0.15</v>
      </c>
      <c r="L7" s="208">
        <v>0.34</v>
      </c>
      <c r="M7" s="208">
        <v>0.2</v>
      </c>
      <c r="N7" s="447">
        <v>0.25</v>
      </c>
      <c r="O7" s="185">
        <v>0.95</v>
      </c>
      <c r="P7" s="220">
        <f t="shared" si="1"/>
        <v>1.89</v>
      </c>
      <c r="Q7" s="56"/>
      <c r="R7" s="26" t="s">
        <v>220</v>
      </c>
      <c r="S7" s="26" t="s">
        <v>220</v>
      </c>
      <c r="T7" s="429"/>
      <c r="V7" s="47" t="s">
        <v>22</v>
      </c>
      <c r="W7" s="250" t="s">
        <v>186</v>
      </c>
      <c r="X7" s="54" t="s">
        <v>39</v>
      </c>
      <c r="Y7" s="184">
        <f t="shared" si="2"/>
        <v>6</v>
      </c>
      <c r="Z7" s="209">
        <v>4</v>
      </c>
      <c r="AA7" s="2">
        <v>2</v>
      </c>
      <c r="AB7" s="210">
        <v>2</v>
      </c>
      <c r="AC7" s="252"/>
      <c r="AD7" s="207">
        <v>0.15</v>
      </c>
      <c r="AE7" s="208">
        <v>0.34</v>
      </c>
      <c r="AF7" s="208">
        <v>0.2</v>
      </c>
      <c r="AG7" s="447">
        <v>0.5</v>
      </c>
      <c r="AH7" s="185">
        <v>0.95</v>
      </c>
      <c r="AI7" s="220">
        <f t="shared" si="3"/>
        <v>2.1399999999999997</v>
      </c>
      <c r="AJ7" s="199"/>
      <c r="AL7" s="47" t="s">
        <v>22</v>
      </c>
      <c r="AM7" s="53" t="s">
        <v>132</v>
      </c>
      <c r="AN7" s="54" t="s">
        <v>39</v>
      </c>
      <c r="AO7" s="184">
        <f t="shared" si="4"/>
        <v>0</v>
      </c>
      <c r="AP7" s="209">
        <f t="shared" si="5"/>
        <v>0</v>
      </c>
      <c r="AQ7" s="2">
        <f t="shared" si="6"/>
        <v>0</v>
      </c>
      <c r="AR7" s="210">
        <f t="shared" si="7"/>
        <v>1</v>
      </c>
      <c r="AS7" s="241"/>
      <c r="AT7" s="207">
        <f t="shared" si="8"/>
        <v>0</v>
      </c>
      <c r="AU7" s="208">
        <f t="shared" si="9"/>
        <v>0</v>
      </c>
      <c r="AV7" s="208">
        <f t="shared" si="10"/>
        <v>0</v>
      </c>
      <c r="AW7" s="208">
        <f t="shared" si="11"/>
        <v>-0.25</v>
      </c>
      <c r="AX7" s="185">
        <f t="shared" si="12"/>
        <v>0</v>
      </c>
      <c r="AY7" s="220">
        <f t="shared" si="13"/>
        <v>-0.24999999999999978</v>
      </c>
      <c r="AZ7" s="204"/>
      <c r="BJ7" s="356" t="s">
        <v>39</v>
      </c>
      <c r="BK7" s="373">
        <f t="shared" si="14"/>
        <v>7</v>
      </c>
      <c r="BL7" s="374">
        <v>3</v>
      </c>
      <c r="BM7" s="375">
        <v>4</v>
      </c>
      <c r="BN7" s="376">
        <v>1</v>
      </c>
      <c r="BO7" s="376">
        <v>2</v>
      </c>
      <c r="BP7" s="377">
        <f t="shared" si="15"/>
        <v>2</v>
      </c>
      <c r="BQ7" s="39"/>
      <c r="BR7" s="410" t="s">
        <v>263</v>
      </c>
    </row>
    <row r="8" spans="1:70" ht="20.25" customHeight="1" outlineLevel="1" thickTop="1" thickBot="1">
      <c r="A8" s="183"/>
      <c r="B8" s="258"/>
      <c r="C8" s="47" t="s">
        <v>22</v>
      </c>
      <c r="D8" s="259" t="s">
        <v>221</v>
      </c>
      <c r="E8" s="54" t="s">
        <v>40</v>
      </c>
      <c r="F8" s="184">
        <f t="shared" si="0"/>
        <v>4</v>
      </c>
      <c r="G8" s="209">
        <v>1</v>
      </c>
      <c r="H8" s="2">
        <v>3</v>
      </c>
      <c r="I8" s="210">
        <v>0</v>
      </c>
      <c r="J8" s="55"/>
      <c r="K8" s="207"/>
      <c r="L8" s="208">
        <v>0.35</v>
      </c>
      <c r="M8" s="208">
        <v>0.1</v>
      </c>
      <c r="N8" s="208">
        <v>0</v>
      </c>
      <c r="O8" s="185">
        <v>0.05</v>
      </c>
      <c r="P8" s="220">
        <f t="shared" si="1"/>
        <v>0.49999999999999994</v>
      </c>
      <c r="Q8" s="56"/>
      <c r="R8" s="26" t="s">
        <v>304</v>
      </c>
      <c r="S8" s="26" t="s">
        <v>304</v>
      </c>
      <c r="T8" s="429"/>
      <c r="V8" s="47" t="s">
        <v>22</v>
      </c>
      <c r="W8" s="250" t="s">
        <v>187</v>
      </c>
      <c r="X8" s="54" t="s">
        <v>40</v>
      </c>
      <c r="Y8" s="184">
        <f t="shared" si="2"/>
        <v>4</v>
      </c>
      <c r="Z8" s="209">
        <v>1</v>
      </c>
      <c r="AA8" s="2">
        <v>3</v>
      </c>
      <c r="AB8" s="210">
        <v>0</v>
      </c>
      <c r="AC8" s="252"/>
      <c r="AD8" s="207"/>
      <c r="AE8" s="208">
        <v>0.35</v>
      </c>
      <c r="AF8" s="208">
        <v>0.1</v>
      </c>
      <c r="AG8" s="208">
        <v>0</v>
      </c>
      <c r="AH8" s="185">
        <v>0.05</v>
      </c>
      <c r="AI8" s="220">
        <f t="shared" si="3"/>
        <v>0.49999999999999994</v>
      </c>
      <c r="AJ8" s="199"/>
      <c r="AL8" s="47" t="s">
        <v>22</v>
      </c>
      <c r="AM8" s="53" t="s">
        <v>133</v>
      </c>
      <c r="AN8" s="54" t="s">
        <v>40</v>
      </c>
      <c r="AO8" s="184">
        <f t="shared" si="4"/>
        <v>0</v>
      </c>
      <c r="AP8" s="209">
        <f t="shared" si="5"/>
        <v>0</v>
      </c>
      <c r="AQ8" s="2">
        <f t="shared" si="6"/>
        <v>0</v>
      </c>
      <c r="AR8" s="210">
        <f t="shared" si="7"/>
        <v>0</v>
      </c>
      <c r="AS8" s="241"/>
      <c r="AT8" s="207">
        <f t="shared" si="8"/>
        <v>0</v>
      </c>
      <c r="AU8" s="208">
        <f t="shared" si="9"/>
        <v>0</v>
      </c>
      <c r="AV8" s="208">
        <f t="shared" si="10"/>
        <v>0</v>
      </c>
      <c r="AW8" s="208">
        <f t="shared" si="11"/>
        <v>0</v>
      </c>
      <c r="AX8" s="185">
        <f t="shared" si="12"/>
        <v>0</v>
      </c>
      <c r="AY8" s="220">
        <f t="shared" si="13"/>
        <v>0</v>
      </c>
      <c r="AZ8" s="204"/>
      <c r="BJ8" s="356" t="s">
        <v>40</v>
      </c>
      <c r="BK8" s="373">
        <f t="shared" si="14"/>
        <v>3</v>
      </c>
      <c r="BL8" s="374">
        <v>1</v>
      </c>
      <c r="BM8" s="375">
        <v>2</v>
      </c>
      <c r="BN8" s="376">
        <v>1</v>
      </c>
      <c r="BO8" s="376">
        <v>0</v>
      </c>
      <c r="BP8" s="377">
        <f t="shared" si="15"/>
        <v>-1</v>
      </c>
      <c r="BQ8" s="39"/>
      <c r="BR8" s="410" t="s">
        <v>261</v>
      </c>
    </row>
    <row r="9" spans="1:70" ht="18.75" customHeight="1" outlineLevel="1" thickTop="1" thickBot="1">
      <c r="A9" s="183"/>
      <c r="B9" s="258"/>
      <c r="C9" s="47" t="s">
        <v>22</v>
      </c>
      <c r="D9" s="53" t="s">
        <v>134</v>
      </c>
      <c r="E9" s="54" t="s">
        <v>41</v>
      </c>
      <c r="F9" s="184">
        <f t="shared" si="0"/>
        <v>4</v>
      </c>
      <c r="G9" s="209">
        <v>1</v>
      </c>
      <c r="H9" s="2">
        <v>3</v>
      </c>
      <c r="I9" s="210">
        <v>3</v>
      </c>
      <c r="J9" s="55"/>
      <c r="K9" s="207">
        <v>0.4</v>
      </c>
      <c r="L9" s="208">
        <v>0.06</v>
      </c>
      <c r="M9" s="208">
        <v>0.59</v>
      </c>
      <c r="N9" s="208">
        <v>0.47</v>
      </c>
      <c r="O9" s="185">
        <v>0.21</v>
      </c>
      <c r="P9" s="220">
        <f t="shared" si="1"/>
        <v>1.73</v>
      </c>
      <c r="Q9" s="56"/>
      <c r="R9" s="26" t="s">
        <v>220</v>
      </c>
      <c r="S9" s="26" t="s">
        <v>220</v>
      </c>
      <c r="T9" s="426"/>
      <c r="V9" s="47" t="s">
        <v>22</v>
      </c>
      <c r="W9" s="250" t="s">
        <v>188</v>
      </c>
      <c r="X9" s="54" t="s">
        <v>41</v>
      </c>
      <c r="Y9" s="184">
        <f t="shared" si="2"/>
        <v>5</v>
      </c>
      <c r="Z9" s="209">
        <v>2</v>
      </c>
      <c r="AA9" s="2">
        <v>3</v>
      </c>
      <c r="AB9" s="210">
        <v>2</v>
      </c>
      <c r="AC9" s="252"/>
      <c r="AD9" s="207">
        <v>0.65</v>
      </c>
      <c r="AE9" s="208">
        <v>0.06</v>
      </c>
      <c r="AF9" s="208">
        <v>0.41499999999999998</v>
      </c>
      <c r="AG9" s="208">
        <v>0.15</v>
      </c>
      <c r="AH9" s="185">
        <v>1.17</v>
      </c>
      <c r="AI9" s="220">
        <f t="shared" si="3"/>
        <v>2.4449999999999998</v>
      </c>
      <c r="AJ9" s="199"/>
      <c r="AL9" s="47" t="s">
        <v>22</v>
      </c>
      <c r="AM9" s="53" t="s">
        <v>134</v>
      </c>
      <c r="AN9" s="54" t="s">
        <v>41</v>
      </c>
      <c r="AO9" s="184">
        <f t="shared" si="4"/>
        <v>-1</v>
      </c>
      <c r="AP9" s="209">
        <f t="shared" si="5"/>
        <v>-1</v>
      </c>
      <c r="AQ9" s="2">
        <f t="shared" si="6"/>
        <v>0</v>
      </c>
      <c r="AR9" s="210">
        <f t="shared" si="7"/>
        <v>1</v>
      </c>
      <c r="AS9" s="241"/>
      <c r="AT9" s="207">
        <f t="shared" si="8"/>
        <v>-0.25</v>
      </c>
      <c r="AU9" s="208">
        <f t="shared" si="9"/>
        <v>0</v>
      </c>
      <c r="AV9" s="208">
        <f t="shared" si="10"/>
        <v>0.17499999999999999</v>
      </c>
      <c r="AW9" s="208">
        <f t="shared" si="11"/>
        <v>0.31999999999999995</v>
      </c>
      <c r="AX9" s="185">
        <f t="shared" si="12"/>
        <v>-0.96</v>
      </c>
      <c r="AY9" s="220">
        <f t="shared" si="13"/>
        <v>-0.71499999999999986</v>
      </c>
      <c r="AZ9" s="204"/>
      <c r="BJ9" s="356" t="s">
        <v>41</v>
      </c>
      <c r="BK9" s="373">
        <f t="shared" si="14"/>
        <v>6</v>
      </c>
      <c r="BL9" s="374">
        <v>3</v>
      </c>
      <c r="BM9" s="375">
        <v>3</v>
      </c>
      <c r="BN9" s="376">
        <v>2</v>
      </c>
      <c r="BO9" s="376">
        <v>2</v>
      </c>
      <c r="BP9" s="377">
        <f t="shared" si="15"/>
        <v>1</v>
      </c>
      <c r="BQ9" s="39"/>
      <c r="BR9" s="410"/>
    </row>
    <row r="10" spans="1:70" ht="18.75" customHeight="1" outlineLevel="1" thickTop="1" thickBot="1">
      <c r="A10" s="183"/>
      <c r="B10" s="258"/>
      <c r="C10" s="251"/>
      <c r="D10" s="456" t="s">
        <v>310</v>
      </c>
      <c r="E10" s="428" t="s">
        <v>307</v>
      </c>
      <c r="F10" s="215">
        <f>G10+H10</f>
        <v>1</v>
      </c>
      <c r="G10" s="216">
        <v>1</v>
      </c>
      <c r="H10" s="217">
        <v>0</v>
      </c>
      <c r="I10" s="218">
        <v>1</v>
      </c>
      <c r="J10" s="219"/>
      <c r="K10" s="207">
        <v>0.04</v>
      </c>
      <c r="L10" s="208">
        <v>0.02</v>
      </c>
      <c r="M10" s="208"/>
      <c r="N10" s="208"/>
      <c r="O10" s="185">
        <v>0.39</v>
      </c>
      <c r="P10" s="220">
        <f t="shared" ref="P10" si="16">SUM(K10:O10)</f>
        <v>0.45</v>
      </c>
      <c r="Q10" s="56"/>
      <c r="R10" s="26" t="s">
        <v>311</v>
      </c>
      <c r="S10" s="26" t="s">
        <v>220</v>
      </c>
      <c r="T10" s="426"/>
      <c r="V10" s="47"/>
      <c r="W10" s="444" t="s">
        <v>308</v>
      </c>
      <c r="X10" s="445" t="s">
        <v>307</v>
      </c>
      <c r="Y10" s="215">
        <f>Z10+AA10</f>
        <v>0</v>
      </c>
      <c r="Z10" s="216">
        <v>0</v>
      </c>
      <c r="AA10" s="217">
        <v>0</v>
      </c>
      <c r="AB10" s="218">
        <v>0</v>
      </c>
      <c r="AC10" s="252"/>
      <c r="AD10" s="207"/>
      <c r="AE10" s="208"/>
      <c r="AF10" s="208"/>
      <c r="AG10" s="208"/>
      <c r="AH10" s="185"/>
      <c r="AI10" s="220">
        <f t="shared" si="3"/>
        <v>0</v>
      </c>
      <c r="AJ10" s="199"/>
      <c r="AL10" s="47"/>
      <c r="AM10" s="444" t="s">
        <v>308</v>
      </c>
      <c r="AN10" s="445" t="s">
        <v>307</v>
      </c>
      <c r="AO10" s="215">
        <f t="shared" ref="AO10" si="17">F10-Y10</f>
        <v>1</v>
      </c>
      <c r="AP10" s="216">
        <f t="shared" ref="AP10" si="18">G10-Z10</f>
        <v>1</v>
      </c>
      <c r="AQ10" s="217">
        <f t="shared" ref="AQ10" si="19">H10-AA10</f>
        <v>0</v>
      </c>
      <c r="AR10" s="218">
        <f t="shared" ref="AR10" si="20">I10-AB10</f>
        <v>1</v>
      </c>
      <c r="AS10" s="241"/>
      <c r="AT10" s="207">
        <f t="shared" si="8"/>
        <v>0.04</v>
      </c>
      <c r="AU10" s="208">
        <f t="shared" si="9"/>
        <v>0.02</v>
      </c>
      <c r="AV10" s="208">
        <f t="shared" si="10"/>
        <v>0</v>
      </c>
      <c r="AW10" s="208">
        <f t="shared" si="11"/>
        <v>0</v>
      </c>
      <c r="AX10" s="185">
        <f t="shared" si="12"/>
        <v>0.39</v>
      </c>
      <c r="AY10" s="220">
        <f t="shared" si="13"/>
        <v>0.45</v>
      </c>
      <c r="AZ10" s="204"/>
      <c r="BJ10" s="362" t="s">
        <v>170</v>
      </c>
      <c r="BK10" s="363">
        <v>0</v>
      </c>
      <c r="BL10" s="364">
        <v>0</v>
      </c>
      <c r="BM10" s="365">
        <v>0</v>
      </c>
      <c r="BN10" s="366">
        <v>0</v>
      </c>
      <c r="BO10" s="366">
        <v>2</v>
      </c>
      <c r="BP10" s="367">
        <f t="shared" ref="BP10" si="21">I10-BN10</f>
        <v>1</v>
      </c>
      <c r="BQ10" s="39"/>
      <c r="BR10" s="411" t="s">
        <v>248</v>
      </c>
    </row>
    <row r="11" spans="1:70" ht="18.75" customHeight="1" outlineLevel="1" thickTop="1" thickBot="1">
      <c r="A11" s="183"/>
      <c r="B11" s="258"/>
      <c r="C11" s="47" t="s">
        <v>22</v>
      </c>
      <c r="D11" s="53" t="s">
        <v>135</v>
      </c>
      <c r="E11" s="54" t="s">
        <v>42</v>
      </c>
      <c r="F11" s="184">
        <f t="shared" si="0"/>
        <v>3</v>
      </c>
      <c r="G11" s="209">
        <v>2</v>
      </c>
      <c r="H11" s="2">
        <v>1</v>
      </c>
      <c r="I11" s="210">
        <v>0</v>
      </c>
      <c r="J11" s="55"/>
      <c r="K11" s="207"/>
      <c r="L11" s="208">
        <v>1.4999999999999999E-2</v>
      </c>
      <c r="M11" s="208">
        <v>0.3</v>
      </c>
      <c r="N11" s="208"/>
      <c r="O11" s="185">
        <v>0.6</v>
      </c>
      <c r="P11" s="220">
        <f t="shared" si="1"/>
        <v>0.91500000000000004</v>
      </c>
      <c r="Q11" s="56"/>
      <c r="R11" s="26" t="s">
        <v>304</v>
      </c>
      <c r="S11" s="26" t="s">
        <v>304</v>
      </c>
      <c r="T11" s="426"/>
      <c r="V11" s="47" t="s">
        <v>22</v>
      </c>
      <c r="W11" s="250" t="s">
        <v>189</v>
      </c>
      <c r="X11" s="54" t="s">
        <v>42</v>
      </c>
      <c r="Y11" s="184">
        <f t="shared" si="2"/>
        <v>3</v>
      </c>
      <c r="Z11" s="209">
        <v>2</v>
      </c>
      <c r="AA11" s="2">
        <v>1</v>
      </c>
      <c r="AB11" s="210">
        <v>0</v>
      </c>
      <c r="AC11" s="252"/>
      <c r="AD11" s="207"/>
      <c r="AE11" s="208">
        <v>1.4999999999999999E-2</v>
      </c>
      <c r="AF11" s="208">
        <v>0.3</v>
      </c>
      <c r="AG11" s="208"/>
      <c r="AH11" s="185">
        <v>0.6</v>
      </c>
      <c r="AI11" s="220">
        <f t="shared" si="3"/>
        <v>0.91500000000000004</v>
      </c>
      <c r="AJ11" s="199"/>
      <c r="AL11" s="47" t="s">
        <v>22</v>
      </c>
      <c r="AM11" s="53" t="s">
        <v>135</v>
      </c>
      <c r="AN11" s="54" t="s">
        <v>42</v>
      </c>
      <c r="AO11" s="184">
        <f t="shared" si="4"/>
        <v>0</v>
      </c>
      <c r="AP11" s="209">
        <f t="shared" si="5"/>
        <v>0</v>
      </c>
      <c r="AQ11" s="2">
        <f t="shared" si="6"/>
        <v>0</v>
      </c>
      <c r="AR11" s="210">
        <f t="shared" si="7"/>
        <v>0</v>
      </c>
      <c r="AS11" s="241"/>
      <c r="AT11" s="207">
        <f t="shared" si="8"/>
        <v>0</v>
      </c>
      <c r="AU11" s="208">
        <f t="shared" si="9"/>
        <v>0</v>
      </c>
      <c r="AV11" s="208">
        <f t="shared" si="10"/>
        <v>0</v>
      </c>
      <c r="AW11" s="208">
        <f t="shared" si="11"/>
        <v>0</v>
      </c>
      <c r="AX11" s="185">
        <f t="shared" si="12"/>
        <v>0</v>
      </c>
      <c r="AY11" s="220">
        <f t="shared" si="13"/>
        <v>0</v>
      </c>
      <c r="AZ11" s="204"/>
      <c r="BJ11" s="356" t="s">
        <v>42</v>
      </c>
      <c r="BK11" s="373">
        <f t="shared" si="14"/>
        <v>4</v>
      </c>
      <c r="BL11" s="374">
        <v>3</v>
      </c>
      <c r="BM11" s="375">
        <v>1</v>
      </c>
      <c r="BN11" s="376">
        <v>0</v>
      </c>
      <c r="BO11" s="376">
        <v>0</v>
      </c>
      <c r="BP11" s="377">
        <f t="shared" si="15"/>
        <v>0</v>
      </c>
      <c r="BQ11" s="39"/>
      <c r="BR11" s="410"/>
    </row>
    <row r="12" spans="1:70" ht="18.75" customHeight="1" outlineLevel="1" thickTop="1" thickBot="1">
      <c r="A12" s="183"/>
      <c r="B12" s="258"/>
      <c r="C12" s="47" t="s">
        <v>22</v>
      </c>
      <c r="D12" s="250" t="s">
        <v>177</v>
      </c>
      <c r="E12" s="248" t="s">
        <v>173</v>
      </c>
      <c r="F12" s="184">
        <f>G12+H12</f>
        <v>2</v>
      </c>
      <c r="G12" s="209">
        <v>1</v>
      </c>
      <c r="H12" s="2">
        <v>1</v>
      </c>
      <c r="I12" s="210">
        <v>1</v>
      </c>
      <c r="J12" s="55"/>
      <c r="K12" s="207">
        <v>0.05</v>
      </c>
      <c r="L12" s="208">
        <v>0.1</v>
      </c>
      <c r="M12" s="208"/>
      <c r="N12" s="208">
        <v>0.45</v>
      </c>
      <c r="O12" s="185">
        <v>0.35</v>
      </c>
      <c r="P12" s="220">
        <f>SUM(K12:O12)</f>
        <v>0.95000000000000007</v>
      </c>
      <c r="Q12" s="56"/>
      <c r="R12" s="26" t="s">
        <v>220</v>
      </c>
      <c r="S12" s="26" t="s">
        <v>220</v>
      </c>
      <c r="T12" s="426"/>
      <c r="V12" s="47" t="s">
        <v>22</v>
      </c>
      <c r="W12" s="250" t="s">
        <v>190</v>
      </c>
      <c r="X12" s="248" t="s">
        <v>173</v>
      </c>
      <c r="Y12" s="184">
        <f t="shared" ref="Y12:Y19" si="22">Z12+AA12</f>
        <v>2</v>
      </c>
      <c r="Z12" s="209">
        <v>1</v>
      </c>
      <c r="AA12" s="2">
        <v>1</v>
      </c>
      <c r="AB12" s="210">
        <v>1</v>
      </c>
      <c r="AC12" s="252"/>
      <c r="AD12" s="207">
        <v>0.05</v>
      </c>
      <c r="AE12" s="208">
        <v>0.1</v>
      </c>
      <c r="AF12" s="208"/>
      <c r="AG12" s="208">
        <v>0.45</v>
      </c>
      <c r="AH12" s="185">
        <v>0.35</v>
      </c>
      <c r="AI12" s="220">
        <f t="shared" ref="AI12:AI19" si="23">SUM(AD12:AH12)</f>
        <v>0.95000000000000007</v>
      </c>
      <c r="AJ12" s="199"/>
      <c r="AL12" s="47" t="s">
        <v>22</v>
      </c>
      <c r="AM12" s="189" t="s">
        <v>265</v>
      </c>
      <c r="AN12" s="248" t="s">
        <v>173</v>
      </c>
      <c r="AO12" s="184">
        <f t="shared" si="4"/>
        <v>0</v>
      </c>
      <c r="AP12" s="209">
        <f t="shared" si="5"/>
        <v>0</v>
      </c>
      <c r="AQ12" s="2">
        <f t="shared" si="6"/>
        <v>0</v>
      </c>
      <c r="AR12" s="210">
        <f t="shared" si="7"/>
        <v>0</v>
      </c>
      <c r="AS12" s="241"/>
      <c r="AT12" s="207">
        <f t="shared" si="8"/>
        <v>0</v>
      </c>
      <c r="AU12" s="208">
        <f t="shared" si="9"/>
        <v>0</v>
      </c>
      <c r="AV12" s="208">
        <f t="shared" si="10"/>
        <v>0</v>
      </c>
      <c r="AW12" s="208">
        <f t="shared" si="11"/>
        <v>0</v>
      </c>
      <c r="AX12" s="185">
        <f t="shared" si="12"/>
        <v>0</v>
      </c>
      <c r="AY12" s="220">
        <f t="shared" si="13"/>
        <v>0</v>
      </c>
      <c r="AZ12" s="204"/>
      <c r="BJ12" s="378" t="s">
        <v>173</v>
      </c>
      <c r="BK12" s="373">
        <v>0</v>
      </c>
      <c r="BL12" s="374">
        <v>0</v>
      </c>
      <c r="BM12" s="375">
        <v>0</v>
      </c>
      <c r="BN12" s="376">
        <v>0</v>
      </c>
      <c r="BO12" s="376">
        <v>1</v>
      </c>
      <c r="BP12" s="377">
        <f t="shared" si="15"/>
        <v>1</v>
      </c>
      <c r="BQ12" s="39"/>
      <c r="BR12" s="413" t="s">
        <v>249</v>
      </c>
    </row>
    <row r="13" spans="1:70" ht="18.75" customHeight="1" outlineLevel="1" thickTop="1" thickBot="1">
      <c r="A13" s="183"/>
      <c r="B13" s="258"/>
      <c r="C13" s="47" t="s">
        <v>22</v>
      </c>
      <c r="D13" s="259" t="s">
        <v>136</v>
      </c>
      <c r="E13" s="54" t="s">
        <v>44</v>
      </c>
      <c r="F13" s="184">
        <f t="shared" si="0"/>
        <v>3</v>
      </c>
      <c r="G13" s="209">
        <v>1</v>
      </c>
      <c r="H13" s="2">
        <v>2</v>
      </c>
      <c r="I13" s="210">
        <v>0</v>
      </c>
      <c r="J13" s="55"/>
      <c r="K13" s="207">
        <v>0.3</v>
      </c>
      <c r="L13" s="208">
        <v>0.67</v>
      </c>
      <c r="M13" s="208"/>
      <c r="N13" s="208">
        <v>0.25</v>
      </c>
      <c r="O13" s="185">
        <v>0.5</v>
      </c>
      <c r="P13" s="220">
        <f t="shared" si="1"/>
        <v>1.72</v>
      </c>
      <c r="Q13" s="56"/>
      <c r="R13" s="26"/>
      <c r="S13" s="26"/>
      <c r="T13" s="426"/>
      <c r="V13" s="47" t="s">
        <v>22</v>
      </c>
      <c r="W13" s="250" t="s">
        <v>191</v>
      </c>
      <c r="X13" s="54" t="s">
        <v>44</v>
      </c>
      <c r="Y13" s="184">
        <f t="shared" si="22"/>
        <v>3</v>
      </c>
      <c r="Z13" s="209">
        <v>1</v>
      </c>
      <c r="AA13" s="2">
        <v>2</v>
      </c>
      <c r="AB13" s="210">
        <v>0</v>
      </c>
      <c r="AC13" s="252"/>
      <c r="AD13" s="207">
        <v>0.3</v>
      </c>
      <c r="AE13" s="208">
        <v>0.67</v>
      </c>
      <c r="AF13" s="208"/>
      <c r="AG13" s="208">
        <v>0.25</v>
      </c>
      <c r="AH13" s="185">
        <v>0.5</v>
      </c>
      <c r="AI13" s="220">
        <f t="shared" si="23"/>
        <v>1.72</v>
      </c>
      <c r="AJ13" s="199"/>
      <c r="AL13" s="47" t="s">
        <v>22</v>
      </c>
      <c r="AM13" s="53" t="s">
        <v>136</v>
      </c>
      <c r="AN13" s="54" t="s">
        <v>44</v>
      </c>
      <c r="AO13" s="184">
        <f t="shared" si="4"/>
        <v>0</v>
      </c>
      <c r="AP13" s="209">
        <f t="shared" si="5"/>
        <v>0</v>
      </c>
      <c r="AQ13" s="2">
        <f t="shared" si="6"/>
        <v>0</v>
      </c>
      <c r="AR13" s="210">
        <f t="shared" si="7"/>
        <v>0</v>
      </c>
      <c r="AS13" s="241"/>
      <c r="AT13" s="207">
        <f t="shared" si="8"/>
        <v>0</v>
      </c>
      <c r="AU13" s="208">
        <f t="shared" si="9"/>
        <v>0</v>
      </c>
      <c r="AV13" s="208">
        <f t="shared" si="10"/>
        <v>0</v>
      </c>
      <c r="AW13" s="208">
        <f t="shared" si="11"/>
        <v>0</v>
      </c>
      <c r="AX13" s="185">
        <f t="shared" si="12"/>
        <v>0</v>
      </c>
      <c r="AY13" s="220">
        <f t="shared" si="13"/>
        <v>0</v>
      </c>
      <c r="AZ13" s="204"/>
      <c r="BJ13" s="356" t="s">
        <v>44</v>
      </c>
      <c r="BK13" s="373">
        <f t="shared" ref="BK13:BK19" si="24">BL13+BM13</f>
        <v>3</v>
      </c>
      <c r="BL13" s="374">
        <v>1</v>
      </c>
      <c r="BM13" s="375">
        <v>2</v>
      </c>
      <c r="BN13" s="376">
        <v>1</v>
      </c>
      <c r="BO13" s="376">
        <v>1</v>
      </c>
      <c r="BP13" s="377">
        <f t="shared" si="15"/>
        <v>-1</v>
      </c>
      <c r="BQ13" s="39"/>
      <c r="BR13" s="410"/>
    </row>
    <row r="14" spans="1:70" ht="18.75" customHeight="1" outlineLevel="1" thickTop="1" thickBot="1">
      <c r="A14" s="183"/>
      <c r="B14" s="258"/>
      <c r="C14" s="47" t="s">
        <v>22</v>
      </c>
      <c r="D14" s="53" t="s">
        <v>137</v>
      </c>
      <c r="E14" s="54" t="s">
        <v>43</v>
      </c>
      <c r="F14" s="184">
        <f t="shared" si="0"/>
        <v>1</v>
      </c>
      <c r="G14" s="209">
        <v>1</v>
      </c>
      <c r="H14" s="2">
        <v>0</v>
      </c>
      <c r="I14" s="210">
        <v>1</v>
      </c>
      <c r="J14" s="55"/>
      <c r="K14" s="207"/>
      <c r="L14" s="208">
        <v>0.02</v>
      </c>
      <c r="M14" s="208"/>
      <c r="N14" s="208"/>
      <c r="O14" s="185"/>
      <c r="P14" s="220">
        <f t="shared" si="1"/>
        <v>0.02</v>
      </c>
      <c r="Q14" s="56"/>
      <c r="R14" s="26"/>
      <c r="S14" s="26"/>
      <c r="T14" s="430"/>
      <c r="V14" s="47" t="s">
        <v>22</v>
      </c>
      <c r="W14" s="250" t="s">
        <v>192</v>
      </c>
      <c r="X14" s="54" t="s">
        <v>43</v>
      </c>
      <c r="Y14" s="184">
        <f t="shared" si="22"/>
        <v>1</v>
      </c>
      <c r="Z14" s="209">
        <v>1</v>
      </c>
      <c r="AA14" s="2">
        <v>0</v>
      </c>
      <c r="AB14" s="210">
        <v>1</v>
      </c>
      <c r="AC14" s="252"/>
      <c r="AD14" s="207"/>
      <c r="AE14" s="208">
        <v>0.02</v>
      </c>
      <c r="AF14" s="208"/>
      <c r="AG14" s="208"/>
      <c r="AH14" s="185"/>
      <c r="AI14" s="220">
        <f t="shared" si="23"/>
        <v>0.02</v>
      </c>
      <c r="AJ14" s="199"/>
      <c r="AL14" s="47" t="s">
        <v>22</v>
      </c>
      <c r="AM14" s="53" t="s">
        <v>137</v>
      </c>
      <c r="AN14" s="54" t="s">
        <v>43</v>
      </c>
      <c r="AO14" s="184">
        <f t="shared" si="4"/>
        <v>0</v>
      </c>
      <c r="AP14" s="209">
        <f t="shared" si="5"/>
        <v>0</v>
      </c>
      <c r="AQ14" s="2">
        <f t="shared" si="6"/>
        <v>0</v>
      </c>
      <c r="AR14" s="210">
        <f t="shared" si="7"/>
        <v>0</v>
      </c>
      <c r="AS14" s="241"/>
      <c r="AT14" s="207">
        <f t="shared" si="8"/>
        <v>0</v>
      </c>
      <c r="AU14" s="208">
        <f t="shared" si="9"/>
        <v>0</v>
      </c>
      <c r="AV14" s="208">
        <f t="shared" si="10"/>
        <v>0</v>
      </c>
      <c r="AW14" s="208">
        <f t="shared" si="11"/>
        <v>0</v>
      </c>
      <c r="AX14" s="185">
        <f t="shared" si="12"/>
        <v>0</v>
      </c>
      <c r="AY14" s="220">
        <f t="shared" si="13"/>
        <v>0</v>
      </c>
      <c r="AZ14" s="204"/>
      <c r="BJ14" s="356" t="s">
        <v>43</v>
      </c>
      <c r="BK14" s="373">
        <f t="shared" si="24"/>
        <v>2</v>
      </c>
      <c r="BL14" s="374">
        <v>1</v>
      </c>
      <c r="BM14" s="375">
        <v>1</v>
      </c>
      <c r="BN14" s="376">
        <v>1</v>
      </c>
      <c r="BO14" s="376">
        <v>1</v>
      </c>
      <c r="BP14" s="377">
        <f t="shared" si="15"/>
        <v>0</v>
      </c>
      <c r="BQ14" s="39"/>
      <c r="BR14" s="410"/>
    </row>
    <row r="15" spans="1:70" ht="18.75" customHeight="1" outlineLevel="1" thickTop="1" thickBot="1">
      <c r="A15" s="183"/>
      <c r="B15" s="258"/>
      <c r="C15" s="47" t="s">
        <v>22</v>
      </c>
      <c r="D15" s="53" t="s">
        <v>138</v>
      </c>
      <c r="E15" s="54" t="s">
        <v>45</v>
      </c>
      <c r="F15" s="184">
        <f t="shared" si="0"/>
        <v>7</v>
      </c>
      <c r="G15" s="209">
        <v>4</v>
      </c>
      <c r="H15" s="2">
        <v>3</v>
      </c>
      <c r="I15" s="210">
        <v>2</v>
      </c>
      <c r="J15" s="55"/>
      <c r="K15" s="207">
        <v>0.35</v>
      </c>
      <c r="L15" s="208">
        <v>1.05</v>
      </c>
      <c r="M15" s="208">
        <v>0</v>
      </c>
      <c r="N15" s="208">
        <v>0.2</v>
      </c>
      <c r="O15" s="185">
        <v>0.9</v>
      </c>
      <c r="P15" s="220">
        <f t="shared" ref="P15:P20" si="25">SUM(K15:O15)</f>
        <v>2.5</v>
      </c>
      <c r="Q15" s="56"/>
      <c r="R15" s="26" t="s">
        <v>220</v>
      </c>
      <c r="S15" s="26" t="s">
        <v>220</v>
      </c>
      <c r="T15" s="430"/>
      <c r="V15" s="47" t="s">
        <v>22</v>
      </c>
      <c r="W15" s="250" t="s">
        <v>193</v>
      </c>
      <c r="X15" s="54" t="s">
        <v>45</v>
      </c>
      <c r="Y15" s="184">
        <f t="shared" si="22"/>
        <v>7</v>
      </c>
      <c r="Z15" s="209">
        <v>4</v>
      </c>
      <c r="AA15" s="2">
        <v>3</v>
      </c>
      <c r="AB15" s="210">
        <v>2</v>
      </c>
      <c r="AC15" s="252"/>
      <c r="AD15" s="207">
        <v>0.3</v>
      </c>
      <c r="AE15" s="208">
        <v>1.05</v>
      </c>
      <c r="AF15" s="208">
        <v>0.35</v>
      </c>
      <c r="AG15" s="208">
        <v>0.35</v>
      </c>
      <c r="AH15" s="185">
        <v>0.85</v>
      </c>
      <c r="AI15" s="220">
        <f t="shared" si="23"/>
        <v>2.9000000000000004</v>
      </c>
      <c r="AJ15" s="199"/>
      <c r="AL15" s="47" t="s">
        <v>22</v>
      </c>
      <c r="AM15" s="53" t="s">
        <v>138</v>
      </c>
      <c r="AN15" s="54" t="s">
        <v>45</v>
      </c>
      <c r="AO15" s="184">
        <f t="shared" si="4"/>
        <v>0</v>
      </c>
      <c r="AP15" s="209">
        <f t="shared" si="5"/>
        <v>0</v>
      </c>
      <c r="AQ15" s="2">
        <f t="shared" si="6"/>
        <v>0</v>
      </c>
      <c r="AR15" s="210">
        <f t="shared" si="7"/>
        <v>0</v>
      </c>
      <c r="AS15" s="241"/>
      <c r="AT15" s="207">
        <f t="shared" si="8"/>
        <v>4.9999999999999989E-2</v>
      </c>
      <c r="AU15" s="208">
        <f t="shared" si="9"/>
        <v>0</v>
      </c>
      <c r="AV15" s="208">
        <f t="shared" si="10"/>
        <v>-0.35</v>
      </c>
      <c r="AW15" s="208">
        <f t="shared" si="11"/>
        <v>-0.14999999999999997</v>
      </c>
      <c r="AX15" s="185">
        <f t="shared" si="12"/>
        <v>5.0000000000000044E-2</v>
      </c>
      <c r="AY15" s="220">
        <f t="shared" si="13"/>
        <v>-0.40000000000000036</v>
      </c>
      <c r="AZ15" s="204"/>
      <c r="BJ15" s="356" t="s">
        <v>45</v>
      </c>
      <c r="BK15" s="373">
        <f t="shared" si="24"/>
        <v>8</v>
      </c>
      <c r="BL15" s="374">
        <v>4</v>
      </c>
      <c r="BM15" s="375">
        <v>4</v>
      </c>
      <c r="BN15" s="376">
        <v>2</v>
      </c>
      <c r="BO15" s="376">
        <v>0</v>
      </c>
      <c r="BP15" s="377">
        <f t="shared" si="15"/>
        <v>0</v>
      </c>
      <c r="BQ15" s="39"/>
      <c r="BR15" s="410" t="s">
        <v>260</v>
      </c>
    </row>
    <row r="16" spans="1:70" ht="18.75" customHeight="1" outlineLevel="1" thickTop="1" thickBot="1">
      <c r="A16" s="183"/>
      <c r="B16" s="258"/>
      <c r="C16" s="47" t="s">
        <v>22</v>
      </c>
      <c r="D16" s="53" t="s">
        <v>139</v>
      </c>
      <c r="E16" s="54" t="s">
        <v>46</v>
      </c>
      <c r="F16" s="184">
        <f t="shared" si="0"/>
        <v>1</v>
      </c>
      <c r="G16" s="209">
        <v>1</v>
      </c>
      <c r="H16" s="2">
        <v>0</v>
      </c>
      <c r="I16" s="210">
        <v>0</v>
      </c>
      <c r="J16" s="55"/>
      <c r="K16" s="207">
        <v>0.1</v>
      </c>
      <c r="L16" s="208">
        <v>0.02</v>
      </c>
      <c r="M16" s="208"/>
      <c r="N16" s="208"/>
      <c r="O16" s="185"/>
      <c r="P16" s="220">
        <f t="shared" si="25"/>
        <v>0.12000000000000001</v>
      </c>
      <c r="Q16" s="56"/>
      <c r="R16" s="26"/>
      <c r="S16" s="26"/>
      <c r="T16" s="430"/>
      <c r="V16" s="47" t="s">
        <v>22</v>
      </c>
      <c r="W16" s="250" t="s">
        <v>194</v>
      </c>
      <c r="X16" s="54" t="s">
        <v>46</v>
      </c>
      <c r="Y16" s="184">
        <f t="shared" si="22"/>
        <v>1</v>
      </c>
      <c r="Z16" s="209">
        <v>1</v>
      </c>
      <c r="AA16" s="2">
        <v>0</v>
      </c>
      <c r="AB16" s="210">
        <v>0</v>
      </c>
      <c r="AC16" s="252"/>
      <c r="AD16" s="207">
        <v>0.1</v>
      </c>
      <c r="AE16" s="208">
        <v>0.02</v>
      </c>
      <c r="AF16" s="208"/>
      <c r="AG16" s="208"/>
      <c r="AH16" s="185"/>
      <c r="AI16" s="220">
        <f t="shared" si="23"/>
        <v>0.12000000000000001</v>
      </c>
      <c r="AJ16" s="199"/>
      <c r="AL16" s="47" t="s">
        <v>22</v>
      </c>
      <c r="AM16" s="53" t="s">
        <v>139</v>
      </c>
      <c r="AN16" s="54" t="s">
        <v>46</v>
      </c>
      <c r="AO16" s="184">
        <f t="shared" si="4"/>
        <v>0</v>
      </c>
      <c r="AP16" s="209">
        <f t="shared" si="5"/>
        <v>0</v>
      </c>
      <c r="AQ16" s="2">
        <f t="shared" si="6"/>
        <v>0</v>
      </c>
      <c r="AR16" s="210">
        <f t="shared" si="7"/>
        <v>0</v>
      </c>
      <c r="AS16" s="241"/>
      <c r="AT16" s="207">
        <f t="shared" si="8"/>
        <v>0</v>
      </c>
      <c r="AU16" s="208">
        <f t="shared" si="9"/>
        <v>0</v>
      </c>
      <c r="AV16" s="208">
        <f t="shared" si="10"/>
        <v>0</v>
      </c>
      <c r="AW16" s="208">
        <f t="shared" si="11"/>
        <v>0</v>
      </c>
      <c r="AX16" s="185">
        <f t="shared" si="12"/>
        <v>0</v>
      </c>
      <c r="AY16" s="220">
        <f t="shared" si="13"/>
        <v>0</v>
      </c>
      <c r="AZ16" s="204"/>
      <c r="BJ16" s="356" t="s">
        <v>46</v>
      </c>
      <c r="BK16" s="373">
        <f t="shared" si="24"/>
        <v>1</v>
      </c>
      <c r="BL16" s="374">
        <v>1</v>
      </c>
      <c r="BM16" s="375">
        <v>0</v>
      </c>
      <c r="BN16" s="376">
        <v>0</v>
      </c>
      <c r="BO16" s="376">
        <v>0</v>
      </c>
      <c r="BP16" s="377">
        <f t="shared" si="15"/>
        <v>0</v>
      </c>
      <c r="BQ16" s="39"/>
      <c r="BR16" s="410"/>
    </row>
    <row r="17" spans="1:70" ht="20.25" customHeight="1" outlineLevel="1" thickTop="1" thickBot="1">
      <c r="A17" s="183"/>
      <c r="B17" s="258"/>
      <c r="C17" s="47" t="s">
        <v>22</v>
      </c>
      <c r="D17" s="53" t="s">
        <v>140</v>
      </c>
      <c r="E17" s="54" t="s">
        <v>47</v>
      </c>
      <c r="F17" s="184">
        <f t="shared" si="0"/>
        <v>7</v>
      </c>
      <c r="G17" s="209">
        <v>3</v>
      </c>
      <c r="H17" s="2">
        <v>4</v>
      </c>
      <c r="I17" s="210">
        <v>4</v>
      </c>
      <c r="J17" s="55"/>
      <c r="K17" s="207">
        <v>1.4</v>
      </c>
      <c r="L17" s="208">
        <v>0.38500000000000001</v>
      </c>
      <c r="M17" s="208">
        <v>1.175</v>
      </c>
      <c r="N17" s="208">
        <v>0.4</v>
      </c>
      <c r="O17" s="185">
        <v>1.5</v>
      </c>
      <c r="P17" s="220">
        <f t="shared" si="25"/>
        <v>4.8599999999999994</v>
      </c>
      <c r="Q17" s="56"/>
      <c r="R17" s="26" t="s">
        <v>220</v>
      </c>
      <c r="S17" s="26" t="s">
        <v>220</v>
      </c>
      <c r="T17" s="426"/>
      <c r="V17" s="47" t="s">
        <v>22</v>
      </c>
      <c r="W17" s="250" t="s">
        <v>195</v>
      </c>
      <c r="X17" s="54" t="s">
        <v>47</v>
      </c>
      <c r="Y17" s="184">
        <f t="shared" si="22"/>
        <v>7</v>
      </c>
      <c r="Z17" s="209">
        <v>3</v>
      </c>
      <c r="AA17" s="2">
        <v>4</v>
      </c>
      <c r="AB17" s="210">
        <v>4</v>
      </c>
      <c r="AC17" s="252"/>
      <c r="AD17" s="207">
        <v>1.5</v>
      </c>
      <c r="AE17" s="208">
        <v>0.79</v>
      </c>
      <c r="AF17" s="208">
        <v>1.03</v>
      </c>
      <c r="AG17" s="208">
        <v>0.65</v>
      </c>
      <c r="AH17" s="185">
        <v>0.9</v>
      </c>
      <c r="AI17" s="220">
        <f t="shared" si="23"/>
        <v>4.87</v>
      </c>
      <c r="AJ17" s="199"/>
      <c r="AL17" s="47" t="s">
        <v>22</v>
      </c>
      <c r="AM17" s="53" t="s">
        <v>140</v>
      </c>
      <c r="AN17" s="54" t="s">
        <v>47</v>
      </c>
      <c r="AO17" s="184">
        <f t="shared" si="4"/>
        <v>0</v>
      </c>
      <c r="AP17" s="209">
        <f t="shared" si="5"/>
        <v>0</v>
      </c>
      <c r="AQ17" s="2">
        <f t="shared" si="6"/>
        <v>0</v>
      </c>
      <c r="AR17" s="210">
        <f t="shared" si="7"/>
        <v>0</v>
      </c>
      <c r="AS17" s="241"/>
      <c r="AT17" s="207">
        <f t="shared" si="8"/>
        <v>-0.10000000000000009</v>
      </c>
      <c r="AU17" s="208">
        <f t="shared" si="9"/>
        <v>-0.40500000000000003</v>
      </c>
      <c r="AV17" s="208">
        <f t="shared" si="10"/>
        <v>0.14500000000000002</v>
      </c>
      <c r="AW17" s="208">
        <f t="shared" si="11"/>
        <v>-0.25</v>
      </c>
      <c r="AX17" s="185">
        <f t="shared" si="12"/>
        <v>0.6</v>
      </c>
      <c r="AY17" s="220">
        <f t="shared" si="13"/>
        <v>-1.0000000000000675E-2</v>
      </c>
      <c r="AZ17" s="204"/>
      <c r="BJ17" s="356" t="s">
        <v>47</v>
      </c>
      <c r="BK17" s="373">
        <f t="shared" si="24"/>
        <v>7</v>
      </c>
      <c r="BL17" s="374">
        <v>4</v>
      </c>
      <c r="BM17" s="375">
        <v>3</v>
      </c>
      <c r="BN17" s="376">
        <v>6</v>
      </c>
      <c r="BO17" s="376">
        <v>4</v>
      </c>
      <c r="BP17" s="377">
        <f t="shared" si="15"/>
        <v>-2</v>
      </c>
      <c r="BQ17" s="39"/>
      <c r="BR17" s="410" t="s">
        <v>264</v>
      </c>
    </row>
    <row r="18" spans="1:70" ht="18.75" customHeight="1" outlineLevel="1" thickTop="1" thickBot="1">
      <c r="A18" s="183"/>
      <c r="B18" s="258"/>
      <c r="C18" s="47" t="s">
        <v>22</v>
      </c>
      <c r="D18" s="53" t="s">
        <v>141</v>
      </c>
      <c r="E18" s="54" t="s">
        <v>48</v>
      </c>
      <c r="F18" s="184">
        <f t="shared" si="0"/>
        <v>3</v>
      </c>
      <c r="G18" s="209">
        <v>3</v>
      </c>
      <c r="H18" s="2">
        <v>0</v>
      </c>
      <c r="I18" s="210">
        <v>0</v>
      </c>
      <c r="J18" s="55"/>
      <c r="K18" s="207">
        <v>0.45</v>
      </c>
      <c r="L18" s="208"/>
      <c r="M18" s="208"/>
      <c r="N18" s="208">
        <v>0.2</v>
      </c>
      <c r="O18" s="185">
        <v>0.2</v>
      </c>
      <c r="P18" s="220">
        <f t="shared" si="25"/>
        <v>0.85000000000000009</v>
      </c>
      <c r="Q18" s="56"/>
      <c r="R18" s="26" t="s">
        <v>220</v>
      </c>
      <c r="S18" s="26" t="s">
        <v>220</v>
      </c>
      <c r="T18" s="430"/>
      <c r="V18" s="47" t="s">
        <v>22</v>
      </c>
      <c r="W18" s="250" t="s">
        <v>196</v>
      </c>
      <c r="X18" s="54" t="s">
        <v>48</v>
      </c>
      <c r="Y18" s="184">
        <f t="shared" si="22"/>
        <v>3</v>
      </c>
      <c r="Z18" s="209">
        <v>3</v>
      </c>
      <c r="AA18" s="2">
        <v>0</v>
      </c>
      <c r="AB18" s="210">
        <v>0</v>
      </c>
      <c r="AC18" s="252"/>
      <c r="AD18" s="207">
        <v>0.45</v>
      </c>
      <c r="AE18" s="208">
        <v>0</v>
      </c>
      <c r="AF18" s="208"/>
      <c r="AG18" s="208">
        <v>0.2</v>
      </c>
      <c r="AH18" s="185">
        <v>0.2</v>
      </c>
      <c r="AI18" s="220">
        <f t="shared" si="23"/>
        <v>0.85000000000000009</v>
      </c>
      <c r="AJ18" s="199"/>
      <c r="AL18" s="47" t="s">
        <v>22</v>
      </c>
      <c r="AM18" s="53" t="s">
        <v>141</v>
      </c>
      <c r="AN18" s="54" t="s">
        <v>48</v>
      </c>
      <c r="AO18" s="184">
        <f t="shared" si="4"/>
        <v>0</v>
      </c>
      <c r="AP18" s="209">
        <f t="shared" si="5"/>
        <v>0</v>
      </c>
      <c r="AQ18" s="2">
        <f t="shared" si="6"/>
        <v>0</v>
      </c>
      <c r="AR18" s="210">
        <f t="shared" si="7"/>
        <v>0</v>
      </c>
      <c r="AS18" s="241"/>
      <c r="AT18" s="207">
        <f t="shared" si="8"/>
        <v>0</v>
      </c>
      <c r="AU18" s="208">
        <f t="shared" si="9"/>
        <v>0</v>
      </c>
      <c r="AV18" s="208">
        <f t="shared" si="10"/>
        <v>0</v>
      </c>
      <c r="AW18" s="208">
        <f t="shared" si="11"/>
        <v>0</v>
      </c>
      <c r="AX18" s="185">
        <f t="shared" si="12"/>
        <v>0</v>
      </c>
      <c r="AY18" s="220">
        <f t="shared" si="13"/>
        <v>0</v>
      </c>
      <c r="AZ18" s="204"/>
      <c r="BJ18" s="356" t="s">
        <v>48</v>
      </c>
      <c r="BK18" s="373">
        <f t="shared" si="24"/>
        <v>3</v>
      </c>
      <c r="BL18" s="374">
        <v>2</v>
      </c>
      <c r="BM18" s="375">
        <v>1</v>
      </c>
      <c r="BN18" s="376">
        <v>0</v>
      </c>
      <c r="BO18" s="376">
        <v>0</v>
      </c>
      <c r="BP18" s="377">
        <f t="shared" si="15"/>
        <v>0</v>
      </c>
      <c r="BQ18" s="39"/>
      <c r="BR18" s="410"/>
    </row>
    <row r="19" spans="1:70" ht="18.75" customHeight="1" outlineLevel="1" thickTop="1" thickBot="1">
      <c r="A19" s="183"/>
      <c r="B19" s="258"/>
      <c r="C19" s="47" t="s">
        <v>22</v>
      </c>
      <c r="D19" s="53" t="s">
        <v>142</v>
      </c>
      <c r="E19" s="54" t="s">
        <v>49</v>
      </c>
      <c r="F19" s="184">
        <f t="shared" si="0"/>
        <v>18</v>
      </c>
      <c r="G19" s="209">
        <v>6</v>
      </c>
      <c r="H19" s="2">
        <v>12</v>
      </c>
      <c r="I19" s="210">
        <v>17</v>
      </c>
      <c r="J19" s="55"/>
      <c r="K19" s="207">
        <v>2.63</v>
      </c>
      <c r="L19" s="208">
        <v>2.8</v>
      </c>
      <c r="M19" s="208">
        <v>1.3</v>
      </c>
      <c r="N19" s="208">
        <v>0.4</v>
      </c>
      <c r="O19" s="185">
        <v>3.6</v>
      </c>
      <c r="P19" s="220">
        <f t="shared" si="25"/>
        <v>10.73</v>
      </c>
      <c r="Q19" s="56"/>
      <c r="R19" s="26" t="s">
        <v>220</v>
      </c>
      <c r="S19" s="26" t="s">
        <v>220</v>
      </c>
      <c r="T19" s="426"/>
      <c r="V19" s="47" t="s">
        <v>22</v>
      </c>
      <c r="W19" s="250" t="s">
        <v>197</v>
      </c>
      <c r="X19" s="54" t="s">
        <v>49</v>
      </c>
      <c r="Y19" s="184">
        <f t="shared" si="22"/>
        <v>19</v>
      </c>
      <c r="Z19" s="209">
        <v>5</v>
      </c>
      <c r="AA19" s="2">
        <v>14</v>
      </c>
      <c r="AB19" s="210">
        <v>15</v>
      </c>
      <c r="AC19" s="252"/>
      <c r="AD19" s="207">
        <v>1.65</v>
      </c>
      <c r="AE19" s="208">
        <v>3.04</v>
      </c>
      <c r="AF19" s="208">
        <v>1.1499999999999999</v>
      </c>
      <c r="AG19" s="208">
        <v>0.1</v>
      </c>
      <c r="AH19" s="185">
        <v>3.2</v>
      </c>
      <c r="AI19" s="220">
        <f t="shared" si="23"/>
        <v>9.14</v>
      </c>
      <c r="AJ19" s="199"/>
      <c r="AL19" s="47" t="s">
        <v>22</v>
      </c>
      <c r="AM19" s="53" t="s">
        <v>142</v>
      </c>
      <c r="AN19" s="54" t="s">
        <v>49</v>
      </c>
      <c r="AO19" s="184">
        <f t="shared" si="4"/>
        <v>-1</v>
      </c>
      <c r="AP19" s="209">
        <f t="shared" si="5"/>
        <v>1</v>
      </c>
      <c r="AQ19" s="2">
        <f t="shared" si="6"/>
        <v>-2</v>
      </c>
      <c r="AR19" s="210">
        <f t="shared" si="7"/>
        <v>2</v>
      </c>
      <c r="AS19" s="241"/>
      <c r="AT19" s="207">
        <f t="shared" si="8"/>
        <v>0.98</v>
      </c>
      <c r="AU19" s="208">
        <f t="shared" si="9"/>
        <v>-0.24000000000000021</v>
      </c>
      <c r="AV19" s="208">
        <f t="shared" si="10"/>
        <v>0.15000000000000013</v>
      </c>
      <c r="AW19" s="208">
        <f t="shared" si="11"/>
        <v>0.30000000000000004</v>
      </c>
      <c r="AX19" s="185">
        <f t="shared" si="12"/>
        <v>0.39999999999999991</v>
      </c>
      <c r="AY19" s="220">
        <f t="shared" si="13"/>
        <v>1.5899999999999999</v>
      </c>
      <c r="AZ19" s="204"/>
      <c r="BJ19" s="362" t="s">
        <v>49</v>
      </c>
      <c r="BK19" s="379">
        <f t="shared" si="24"/>
        <v>18</v>
      </c>
      <c r="BL19" s="380">
        <v>5</v>
      </c>
      <c r="BM19" s="381">
        <v>13</v>
      </c>
      <c r="BN19" s="382">
        <v>12</v>
      </c>
      <c r="BO19" s="382">
        <v>11</v>
      </c>
      <c r="BP19" s="406">
        <f t="shared" si="15"/>
        <v>5</v>
      </c>
      <c r="BQ19" s="39"/>
      <c r="BR19" s="422" t="s">
        <v>262</v>
      </c>
    </row>
    <row r="20" spans="1:70" ht="18.75" customHeight="1" outlineLevel="1" thickTop="1" thickBot="1">
      <c r="A20" s="183"/>
      <c r="B20" s="258"/>
      <c r="C20" s="251"/>
      <c r="D20" s="456" t="s">
        <v>309</v>
      </c>
      <c r="E20" s="428" t="s">
        <v>306</v>
      </c>
      <c r="F20" s="215">
        <f>G20+H20</f>
        <v>1</v>
      </c>
      <c r="G20" s="216">
        <v>1</v>
      </c>
      <c r="H20" s="217">
        <v>0</v>
      </c>
      <c r="I20" s="218">
        <v>1</v>
      </c>
      <c r="J20" s="219"/>
      <c r="K20" s="207"/>
      <c r="L20" s="208">
        <v>0.05</v>
      </c>
      <c r="M20" s="208"/>
      <c r="N20" s="208"/>
      <c r="O20" s="185">
        <v>0.35</v>
      </c>
      <c r="P20" s="220">
        <f t="shared" si="25"/>
        <v>0.39999999999999997</v>
      </c>
      <c r="Q20" s="56"/>
      <c r="R20" s="26" t="s">
        <v>311</v>
      </c>
      <c r="S20" s="26" t="s">
        <v>220</v>
      </c>
      <c r="T20" s="426"/>
      <c r="V20" s="47"/>
      <c r="W20" s="444" t="s">
        <v>305</v>
      </c>
      <c r="X20" s="26" t="s">
        <v>306</v>
      </c>
      <c r="Y20" s="215">
        <f>Z20+AA20</f>
        <v>0</v>
      </c>
      <c r="Z20" s="216">
        <v>0</v>
      </c>
      <c r="AA20" s="217">
        <v>0</v>
      </c>
      <c r="AB20" s="218">
        <v>0</v>
      </c>
      <c r="AC20" s="252"/>
      <c r="AD20" s="207"/>
      <c r="AE20" s="208"/>
      <c r="AF20" s="208"/>
      <c r="AG20" s="208"/>
      <c r="AH20" s="185"/>
      <c r="AI20" s="220">
        <f>SUM(AD20:AH20)</f>
        <v>0</v>
      </c>
      <c r="AJ20" s="199"/>
      <c r="AL20" s="47"/>
      <c r="AM20" s="444" t="s">
        <v>305</v>
      </c>
      <c r="AN20" s="26" t="s">
        <v>306</v>
      </c>
      <c r="AO20" s="215">
        <f t="shared" si="4"/>
        <v>1</v>
      </c>
      <c r="AP20" s="216">
        <f t="shared" si="5"/>
        <v>1</v>
      </c>
      <c r="AQ20" s="217">
        <f t="shared" si="6"/>
        <v>0</v>
      </c>
      <c r="AR20" s="218">
        <f t="shared" si="7"/>
        <v>1</v>
      </c>
      <c r="AS20" s="241"/>
      <c r="AT20" s="207">
        <f t="shared" si="8"/>
        <v>0</v>
      </c>
      <c r="AU20" s="208">
        <f t="shared" si="9"/>
        <v>0.05</v>
      </c>
      <c r="AV20" s="208">
        <f t="shared" si="10"/>
        <v>0</v>
      </c>
      <c r="AW20" s="208">
        <f t="shared" si="11"/>
        <v>0</v>
      </c>
      <c r="AX20" s="185">
        <f t="shared" si="12"/>
        <v>0.35</v>
      </c>
      <c r="AY20" s="220">
        <f t="shared" si="13"/>
        <v>0.39999999999999997</v>
      </c>
      <c r="AZ20" s="204"/>
      <c r="BJ20" s="362" t="s">
        <v>170</v>
      </c>
      <c r="BK20" s="363">
        <v>0</v>
      </c>
      <c r="BL20" s="364">
        <v>0</v>
      </c>
      <c r="BM20" s="365">
        <v>0</v>
      </c>
      <c r="BN20" s="366">
        <v>0</v>
      </c>
      <c r="BO20" s="366">
        <v>2</v>
      </c>
      <c r="BP20" s="367">
        <f>I20-BN20</f>
        <v>1</v>
      </c>
      <c r="BQ20" s="39"/>
      <c r="BR20" s="411" t="s">
        <v>248</v>
      </c>
    </row>
    <row r="21" spans="1:70" ht="21.75" customHeight="1" thickTop="1" thickBot="1">
      <c r="A21" s="183"/>
      <c r="B21" s="258"/>
      <c r="C21" s="48"/>
      <c r="D21" s="57" t="s">
        <v>85</v>
      </c>
      <c r="E21" s="58"/>
      <c r="F21" s="211">
        <f>SUM(F3:F20)</f>
        <v>67</v>
      </c>
      <c r="G21" s="212">
        <f t="shared" ref="G21:P21" si="26">SUM(G3:G20)</f>
        <v>35</v>
      </c>
      <c r="H21" s="213">
        <f t="shared" si="26"/>
        <v>32</v>
      </c>
      <c r="I21" s="214">
        <f t="shared" si="26"/>
        <v>37</v>
      </c>
      <c r="J21" s="59">
        <f t="shared" si="26"/>
        <v>0</v>
      </c>
      <c r="K21" s="60">
        <f t="shared" si="26"/>
        <v>5.87</v>
      </c>
      <c r="L21" s="61">
        <f t="shared" si="26"/>
        <v>6.5950000000000006</v>
      </c>
      <c r="M21" s="61">
        <f t="shared" si="26"/>
        <v>3.8650000000000002</v>
      </c>
      <c r="N21" s="61">
        <f t="shared" si="26"/>
        <v>3.3200000000000003</v>
      </c>
      <c r="O21" s="62">
        <f t="shared" si="26"/>
        <v>10.65</v>
      </c>
      <c r="P21" s="240">
        <f t="shared" si="26"/>
        <v>30.3</v>
      </c>
      <c r="Q21" s="56"/>
      <c r="R21" s="249">
        <f>COUNTA(R3:R19)</f>
        <v>13</v>
      </c>
      <c r="S21" s="249">
        <f>COUNTA(S3:S19)</f>
        <v>13</v>
      </c>
      <c r="T21" s="431">
        <f>COUNTA(T3:T19)</f>
        <v>0</v>
      </c>
      <c r="V21" s="48"/>
      <c r="W21" s="255" t="s">
        <v>85</v>
      </c>
      <c r="X21" s="58"/>
      <c r="Y21" s="211">
        <f>SUM(Y3:Y19)</f>
        <v>67</v>
      </c>
      <c r="Z21" s="212">
        <f>SUM(Z3:Z19)</f>
        <v>33</v>
      </c>
      <c r="AA21" s="213">
        <f>SUM(AA3:AA19)</f>
        <v>34</v>
      </c>
      <c r="AB21" s="214">
        <f>SUM(AB3:AB19)</f>
        <v>31</v>
      </c>
      <c r="AC21" s="253"/>
      <c r="AD21" s="60">
        <f t="shared" ref="AD21:AI21" si="27">SUM(AD3:AD19)</f>
        <v>5.15</v>
      </c>
      <c r="AE21" s="61">
        <f t="shared" si="27"/>
        <v>7.12</v>
      </c>
      <c r="AF21" s="61">
        <f t="shared" si="27"/>
        <v>3.7449999999999997</v>
      </c>
      <c r="AG21" s="61">
        <f t="shared" si="27"/>
        <v>3.5000000000000004</v>
      </c>
      <c r="AH21" s="62">
        <f t="shared" si="27"/>
        <v>9.82</v>
      </c>
      <c r="AI21" s="240">
        <f t="shared" si="27"/>
        <v>29.335000000000001</v>
      </c>
      <c r="AJ21" s="199"/>
      <c r="AL21" s="48"/>
      <c r="AM21" s="57" t="s">
        <v>85</v>
      </c>
      <c r="AN21" s="58"/>
      <c r="AO21" s="211">
        <f t="shared" si="4"/>
        <v>0</v>
      </c>
      <c r="AP21" s="212">
        <f t="shared" si="5"/>
        <v>2</v>
      </c>
      <c r="AQ21" s="213">
        <f t="shared" si="6"/>
        <v>-2</v>
      </c>
      <c r="AR21" s="214">
        <f t="shared" si="7"/>
        <v>6</v>
      </c>
      <c r="AS21" s="242"/>
      <c r="AT21" s="243">
        <f t="shared" si="8"/>
        <v>0.71999999999999975</v>
      </c>
      <c r="AU21" s="244">
        <f t="shared" si="9"/>
        <v>-0.52499999999999947</v>
      </c>
      <c r="AV21" s="244">
        <f t="shared" si="10"/>
        <v>0.12000000000000055</v>
      </c>
      <c r="AW21" s="244">
        <f t="shared" si="11"/>
        <v>-0.18000000000000016</v>
      </c>
      <c r="AX21" s="245">
        <f t="shared" si="12"/>
        <v>0.83000000000000007</v>
      </c>
      <c r="AY21" s="240">
        <f t="shared" si="13"/>
        <v>0.96499999999999986</v>
      </c>
      <c r="AZ21" s="204"/>
      <c r="BJ21" s="260" t="s">
        <v>242</v>
      </c>
      <c r="BK21" s="211">
        <f>SUM(BK3:BK19)</f>
        <v>68</v>
      </c>
      <c r="BL21" s="212">
        <f>SUM(BL3:BL19)</f>
        <v>32</v>
      </c>
      <c r="BM21" s="213">
        <f>SUM(BM3:BM19)</f>
        <v>36</v>
      </c>
      <c r="BN21" s="347">
        <f>SUM(BN3:BN19)</f>
        <v>29</v>
      </c>
      <c r="BO21" s="347">
        <f>SUM(BO3:BO19)</f>
        <v>28</v>
      </c>
      <c r="BP21" s="348">
        <f t="shared" si="15"/>
        <v>8</v>
      </c>
      <c r="BQ21" s="409"/>
      <c r="BR21" s="409"/>
    </row>
    <row r="22" spans="1:70" ht="18.75" customHeight="1" outlineLevel="1" thickTop="1" thickBot="1">
      <c r="A22" s="183"/>
      <c r="B22" s="258"/>
      <c r="C22" s="47" t="s">
        <v>24</v>
      </c>
      <c r="D22" s="444" t="s">
        <v>275</v>
      </c>
      <c r="E22" s="26" t="s">
        <v>24</v>
      </c>
      <c r="F22" s="215">
        <f t="shared" ref="F22:F41" si="28">G22+H22</f>
        <v>7</v>
      </c>
      <c r="G22" s="216">
        <v>5</v>
      </c>
      <c r="H22" s="217">
        <v>2</v>
      </c>
      <c r="I22" s="218">
        <v>8</v>
      </c>
      <c r="J22" s="219"/>
      <c r="K22" s="207">
        <v>0.5</v>
      </c>
      <c r="L22" s="208">
        <v>0.17</v>
      </c>
      <c r="M22" s="208">
        <v>1.65</v>
      </c>
      <c r="N22" s="208">
        <v>0.5</v>
      </c>
      <c r="O22" s="185">
        <v>0.5</v>
      </c>
      <c r="P22" s="220">
        <f t="shared" ref="P22:P44" si="29">SUM(K22:O22)</f>
        <v>3.32</v>
      </c>
      <c r="Q22" s="56"/>
      <c r="R22" s="26" t="s">
        <v>220</v>
      </c>
      <c r="S22" s="26" t="s">
        <v>220</v>
      </c>
      <c r="T22" s="426"/>
      <c r="V22" s="47" t="s">
        <v>24</v>
      </c>
      <c r="W22" s="250" t="s">
        <v>198</v>
      </c>
      <c r="X22" s="54" t="s">
        <v>24</v>
      </c>
      <c r="Y22" s="215">
        <f t="shared" ref="Y22:Y39" si="30">Z22+AA22</f>
        <v>7</v>
      </c>
      <c r="Z22" s="216">
        <v>4</v>
      </c>
      <c r="AA22" s="217">
        <v>3</v>
      </c>
      <c r="AB22" s="218">
        <v>8</v>
      </c>
      <c r="AC22" s="252"/>
      <c r="AD22" s="207">
        <v>0.5</v>
      </c>
      <c r="AE22" s="208">
        <v>0.37</v>
      </c>
      <c r="AF22" s="208">
        <v>2.4500000000000002</v>
      </c>
      <c r="AG22" s="208">
        <v>0.6</v>
      </c>
      <c r="AH22" s="185">
        <v>0.1</v>
      </c>
      <c r="AI22" s="220">
        <f t="shared" ref="AI22:AI39" si="31">SUM(AD22:AH22)</f>
        <v>4.0200000000000005</v>
      </c>
      <c r="AJ22" s="199"/>
      <c r="AL22" s="47" t="s">
        <v>24</v>
      </c>
      <c r="AM22" s="53" t="s">
        <v>143</v>
      </c>
      <c r="AN22" s="54" t="s">
        <v>24</v>
      </c>
      <c r="AO22" s="215">
        <f t="shared" si="4"/>
        <v>0</v>
      </c>
      <c r="AP22" s="216">
        <f t="shared" si="5"/>
        <v>1</v>
      </c>
      <c r="AQ22" s="217">
        <f t="shared" si="6"/>
        <v>-1</v>
      </c>
      <c r="AR22" s="218">
        <f t="shared" si="7"/>
        <v>0</v>
      </c>
      <c r="AS22" s="241"/>
      <c r="AT22" s="207">
        <f t="shared" si="8"/>
        <v>0</v>
      </c>
      <c r="AU22" s="208">
        <f t="shared" si="9"/>
        <v>-0.19999999999999998</v>
      </c>
      <c r="AV22" s="208">
        <f t="shared" si="10"/>
        <v>-0.80000000000000027</v>
      </c>
      <c r="AW22" s="208">
        <f t="shared" si="11"/>
        <v>-9.9999999999999978E-2</v>
      </c>
      <c r="AX22" s="185">
        <f t="shared" si="12"/>
        <v>0.4</v>
      </c>
      <c r="AY22" s="220">
        <f t="shared" si="13"/>
        <v>-0.70000000000000062</v>
      </c>
      <c r="AZ22" s="204"/>
      <c r="BJ22" s="350" t="s">
        <v>24</v>
      </c>
      <c r="BK22" s="351">
        <f t="shared" ref="BK22:BK37" si="32">BL22+BM22</f>
        <v>8</v>
      </c>
      <c r="BL22" s="352">
        <v>6</v>
      </c>
      <c r="BM22" s="353">
        <v>2</v>
      </c>
      <c r="BN22" s="354">
        <v>6</v>
      </c>
      <c r="BO22" s="354">
        <v>9</v>
      </c>
      <c r="BP22" s="407">
        <f t="shared" si="15"/>
        <v>2</v>
      </c>
      <c r="BQ22" s="481" t="s">
        <v>253</v>
      </c>
      <c r="BR22" s="414" t="s">
        <v>258</v>
      </c>
    </row>
    <row r="23" spans="1:70" ht="18.75" customHeight="1" outlineLevel="1" thickTop="1" thickBot="1">
      <c r="A23" s="183"/>
      <c r="B23" s="258"/>
      <c r="C23" s="47" t="s">
        <v>23</v>
      </c>
      <c r="D23" s="189" t="s">
        <v>87</v>
      </c>
      <c r="E23" s="26" t="s">
        <v>50</v>
      </c>
      <c r="F23" s="215">
        <f t="shared" si="28"/>
        <v>2</v>
      </c>
      <c r="G23" s="216">
        <v>1</v>
      </c>
      <c r="H23" s="217">
        <v>1</v>
      </c>
      <c r="I23" s="218">
        <v>11</v>
      </c>
      <c r="J23" s="219"/>
      <c r="K23" s="207">
        <v>0.7</v>
      </c>
      <c r="L23" s="208">
        <v>0.27</v>
      </c>
      <c r="M23" s="208">
        <v>0.75</v>
      </c>
      <c r="N23" s="208">
        <v>0.2</v>
      </c>
      <c r="O23" s="185">
        <v>0.6</v>
      </c>
      <c r="P23" s="220">
        <f t="shared" si="29"/>
        <v>2.52</v>
      </c>
      <c r="Q23" s="56"/>
      <c r="R23" s="26" t="s">
        <v>220</v>
      </c>
      <c r="S23" s="26" t="s">
        <v>220</v>
      </c>
      <c r="T23" s="426"/>
      <c r="V23" s="47" t="s">
        <v>23</v>
      </c>
      <c r="W23" s="250" t="s">
        <v>199</v>
      </c>
      <c r="X23" s="54" t="s">
        <v>50</v>
      </c>
      <c r="Y23" s="215">
        <f t="shared" si="30"/>
        <v>2</v>
      </c>
      <c r="Z23" s="216">
        <v>1</v>
      </c>
      <c r="AA23" s="217">
        <v>1</v>
      </c>
      <c r="AB23" s="218">
        <v>11</v>
      </c>
      <c r="AC23" s="252"/>
      <c r="AD23" s="207">
        <v>0.7</v>
      </c>
      <c r="AE23" s="208">
        <v>0.27</v>
      </c>
      <c r="AF23" s="208">
        <v>0.75</v>
      </c>
      <c r="AG23" s="208">
        <v>0.2</v>
      </c>
      <c r="AH23" s="185">
        <v>0.55000000000000004</v>
      </c>
      <c r="AI23" s="220">
        <f t="shared" si="31"/>
        <v>2.4699999999999998</v>
      </c>
      <c r="AJ23" s="199"/>
      <c r="AL23" s="47" t="s">
        <v>23</v>
      </c>
      <c r="AM23" s="53" t="s">
        <v>144</v>
      </c>
      <c r="AN23" s="54" t="s">
        <v>50</v>
      </c>
      <c r="AO23" s="215">
        <f t="shared" si="4"/>
        <v>0</v>
      </c>
      <c r="AP23" s="216">
        <f t="shared" si="5"/>
        <v>0</v>
      </c>
      <c r="AQ23" s="217">
        <f t="shared" si="6"/>
        <v>0</v>
      </c>
      <c r="AR23" s="218">
        <f t="shared" si="7"/>
        <v>0</v>
      </c>
      <c r="AS23" s="241"/>
      <c r="AT23" s="207">
        <f t="shared" si="8"/>
        <v>0</v>
      </c>
      <c r="AU23" s="208">
        <f t="shared" si="9"/>
        <v>0</v>
      </c>
      <c r="AV23" s="208">
        <f t="shared" si="10"/>
        <v>0</v>
      </c>
      <c r="AW23" s="208">
        <f t="shared" si="11"/>
        <v>0</v>
      </c>
      <c r="AX23" s="185">
        <f t="shared" si="12"/>
        <v>4.9999999999999933E-2</v>
      </c>
      <c r="AY23" s="220">
        <f t="shared" si="13"/>
        <v>5.0000000000000266E-2</v>
      </c>
      <c r="AZ23" s="204"/>
      <c r="BJ23" s="404" t="s">
        <v>50</v>
      </c>
      <c r="BK23" s="357">
        <f t="shared" si="32"/>
        <v>3</v>
      </c>
      <c r="BL23" s="358">
        <v>1</v>
      </c>
      <c r="BM23" s="359">
        <v>2</v>
      </c>
      <c r="BN23" s="360">
        <v>12</v>
      </c>
      <c r="BO23" s="360">
        <v>11</v>
      </c>
      <c r="BP23" s="361">
        <f t="shared" si="15"/>
        <v>-1</v>
      </c>
      <c r="BQ23" s="482"/>
      <c r="BR23" s="404"/>
    </row>
    <row r="24" spans="1:70" ht="18.75" customHeight="1" outlineLevel="1" thickTop="1" thickBot="1">
      <c r="A24" s="183"/>
      <c r="B24" s="258"/>
      <c r="C24" s="47" t="s">
        <v>23</v>
      </c>
      <c r="D24" s="189" t="s">
        <v>88</v>
      </c>
      <c r="E24" s="26" t="s">
        <v>51</v>
      </c>
      <c r="F24" s="215">
        <f t="shared" si="28"/>
        <v>2</v>
      </c>
      <c r="G24" s="216">
        <v>1</v>
      </c>
      <c r="H24" s="217">
        <v>1</v>
      </c>
      <c r="I24" s="218">
        <v>4</v>
      </c>
      <c r="J24" s="219"/>
      <c r="K24" s="207"/>
      <c r="L24" s="208">
        <v>0.03</v>
      </c>
      <c r="M24" s="208">
        <v>0.45</v>
      </c>
      <c r="N24" s="208">
        <v>0.6</v>
      </c>
      <c r="O24" s="185">
        <v>0.5</v>
      </c>
      <c r="P24" s="220">
        <f t="shared" si="29"/>
        <v>1.58</v>
      </c>
      <c r="Q24" s="56"/>
      <c r="R24" s="26"/>
      <c r="S24" s="26"/>
      <c r="T24" s="430"/>
      <c r="V24" s="47" t="s">
        <v>23</v>
      </c>
      <c r="W24" s="250" t="s">
        <v>200</v>
      </c>
      <c r="X24" s="54" t="s">
        <v>51</v>
      </c>
      <c r="Y24" s="215">
        <f t="shared" si="30"/>
        <v>2</v>
      </c>
      <c r="Z24" s="216">
        <v>1</v>
      </c>
      <c r="AA24" s="217">
        <v>1</v>
      </c>
      <c r="AB24" s="218">
        <v>4</v>
      </c>
      <c r="AC24" s="252"/>
      <c r="AD24" s="207"/>
      <c r="AE24" s="208">
        <v>0.03</v>
      </c>
      <c r="AF24" s="208">
        <v>0.45</v>
      </c>
      <c r="AG24" s="208">
        <v>0.6</v>
      </c>
      <c r="AH24" s="185">
        <v>0.5</v>
      </c>
      <c r="AI24" s="220">
        <f t="shared" si="31"/>
        <v>1.58</v>
      </c>
      <c r="AJ24" s="199"/>
      <c r="AL24" s="47" t="s">
        <v>23</v>
      </c>
      <c r="AM24" s="53" t="s">
        <v>145</v>
      </c>
      <c r="AN24" s="54" t="s">
        <v>51</v>
      </c>
      <c r="AO24" s="215">
        <f t="shared" si="4"/>
        <v>0</v>
      </c>
      <c r="AP24" s="216">
        <f t="shared" si="5"/>
        <v>0</v>
      </c>
      <c r="AQ24" s="217">
        <f t="shared" si="6"/>
        <v>0</v>
      </c>
      <c r="AR24" s="218">
        <f t="shared" si="7"/>
        <v>0</v>
      </c>
      <c r="AS24" s="241"/>
      <c r="AT24" s="207">
        <f t="shared" si="8"/>
        <v>0</v>
      </c>
      <c r="AU24" s="208">
        <f t="shared" si="9"/>
        <v>0</v>
      </c>
      <c r="AV24" s="208">
        <f t="shared" si="10"/>
        <v>0</v>
      </c>
      <c r="AW24" s="208">
        <f t="shared" si="11"/>
        <v>0</v>
      </c>
      <c r="AX24" s="185">
        <f t="shared" si="12"/>
        <v>0</v>
      </c>
      <c r="AY24" s="220">
        <f t="shared" si="13"/>
        <v>0</v>
      </c>
      <c r="AZ24" s="204"/>
      <c r="BJ24" s="404" t="s">
        <v>51</v>
      </c>
      <c r="BK24" s="357">
        <f t="shared" si="32"/>
        <v>1</v>
      </c>
      <c r="BL24" s="358">
        <v>1</v>
      </c>
      <c r="BM24" s="359">
        <v>0</v>
      </c>
      <c r="BN24" s="360">
        <v>4</v>
      </c>
      <c r="BO24" s="360">
        <v>4</v>
      </c>
      <c r="BP24" s="361">
        <f t="shared" si="15"/>
        <v>0</v>
      </c>
      <c r="BQ24" s="482"/>
      <c r="BR24" s="404"/>
    </row>
    <row r="25" spans="1:70" ht="18.75" customHeight="1" outlineLevel="1" thickTop="1" thickBot="1">
      <c r="A25" s="183"/>
      <c r="B25" s="258"/>
      <c r="C25" s="47" t="s">
        <v>23</v>
      </c>
      <c r="D25" s="189" t="s">
        <v>89</v>
      </c>
      <c r="E25" s="26" t="s">
        <v>52</v>
      </c>
      <c r="F25" s="215">
        <f t="shared" si="28"/>
        <v>1</v>
      </c>
      <c r="G25" s="216">
        <v>1</v>
      </c>
      <c r="H25" s="217">
        <v>0</v>
      </c>
      <c r="I25" s="218">
        <v>6</v>
      </c>
      <c r="J25" s="219"/>
      <c r="K25" s="207">
        <v>0.25</v>
      </c>
      <c r="L25" s="208">
        <v>1.05</v>
      </c>
      <c r="M25" s="208"/>
      <c r="N25" s="208"/>
      <c r="O25" s="185">
        <v>0.3</v>
      </c>
      <c r="P25" s="220">
        <f t="shared" si="29"/>
        <v>1.6</v>
      </c>
      <c r="Q25" s="56"/>
      <c r="R25" s="26" t="s">
        <v>220</v>
      </c>
      <c r="S25" s="26" t="s">
        <v>220</v>
      </c>
      <c r="T25" s="430"/>
      <c r="V25" s="47" t="s">
        <v>23</v>
      </c>
      <c r="W25" s="250" t="s">
        <v>201</v>
      </c>
      <c r="X25" s="54" t="s">
        <v>52</v>
      </c>
      <c r="Y25" s="215">
        <f t="shared" si="30"/>
        <v>1</v>
      </c>
      <c r="Z25" s="216">
        <v>1</v>
      </c>
      <c r="AA25" s="217">
        <v>0</v>
      </c>
      <c r="AB25" s="218">
        <v>6</v>
      </c>
      <c r="AC25" s="252"/>
      <c r="AD25" s="207">
        <v>0.25</v>
      </c>
      <c r="AE25" s="208">
        <v>1.1499999999999999</v>
      </c>
      <c r="AF25" s="208">
        <v>0.1</v>
      </c>
      <c r="AG25" s="208"/>
      <c r="AH25" s="185">
        <v>0.2</v>
      </c>
      <c r="AI25" s="220">
        <f t="shared" si="31"/>
        <v>1.7</v>
      </c>
      <c r="AJ25" s="199"/>
      <c r="AL25" s="47" t="s">
        <v>23</v>
      </c>
      <c r="AM25" s="53" t="s">
        <v>146</v>
      </c>
      <c r="AN25" s="54" t="s">
        <v>52</v>
      </c>
      <c r="AO25" s="215">
        <f t="shared" si="4"/>
        <v>0</v>
      </c>
      <c r="AP25" s="216">
        <f t="shared" si="5"/>
        <v>0</v>
      </c>
      <c r="AQ25" s="217">
        <f t="shared" si="6"/>
        <v>0</v>
      </c>
      <c r="AR25" s="218">
        <f t="shared" si="7"/>
        <v>0</v>
      </c>
      <c r="AS25" s="241"/>
      <c r="AT25" s="207">
        <f t="shared" si="8"/>
        <v>0</v>
      </c>
      <c r="AU25" s="208">
        <f t="shared" si="9"/>
        <v>-9.9999999999999867E-2</v>
      </c>
      <c r="AV25" s="208">
        <f t="shared" si="10"/>
        <v>-0.1</v>
      </c>
      <c r="AW25" s="208">
        <f t="shared" si="11"/>
        <v>0</v>
      </c>
      <c r="AX25" s="185">
        <f t="shared" si="12"/>
        <v>9.9999999999999978E-2</v>
      </c>
      <c r="AY25" s="220">
        <f t="shared" si="13"/>
        <v>-9.9999999999999867E-2</v>
      </c>
      <c r="AZ25" s="204"/>
      <c r="BJ25" s="404" t="s">
        <v>52</v>
      </c>
      <c r="BK25" s="357">
        <f t="shared" si="32"/>
        <v>1</v>
      </c>
      <c r="BL25" s="358">
        <v>1</v>
      </c>
      <c r="BM25" s="359">
        <v>0</v>
      </c>
      <c r="BN25" s="360">
        <v>7</v>
      </c>
      <c r="BO25" s="360">
        <v>6</v>
      </c>
      <c r="BP25" s="361">
        <f t="shared" si="15"/>
        <v>-1</v>
      </c>
      <c r="BQ25" s="482"/>
      <c r="BR25" s="404"/>
    </row>
    <row r="26" spans="1:70" ht="18.75" customHeight="1" outlineLevel="1" thickTop="1" thickBot="1">
      <c r="A26" s="183"/>
      <c r="B26" s="258"/>
      <c r="C26" s="47" t="s">
        <v>23</v>
      </c>
      <c r="D26" s="189" t="s">
        <v>90</v>
      </c>
      <c r="E26" s="26" t="s">
        <v>53</v>
      </c>
      <c r="F26" s="215">
        <f t="shared" si="28"/>
        <v>2</v>
      </c>
      <c r="G26" s="216">
        <v>1</v>
      </c>
      <c r="H26" s="217">
        <v>1</v>
      </c>
      <c r="I26" s="218">
        <v>7</v>
      </c>
      <c r="J26" s="219"/>
      <c r="K26" s="207">
        <v>0.1</v>
      </c>
      <c r="L26" s="208">
        <v>0.5</v>
      </c>
      <c r="M26" s="208">
        <v>0.2</v>
      </c>
      <c r="N26" s="208">
        <v>0.45</v>
      </c>
      <c r="O26" s="185">
        <v>0.6</v>
      </c>
      <c r="P26" s="220">
        <f t="shared" si="29"/>
        <v>1.85</v>
      </c>
      <c r="Q26" s="56"/>
      <c r="R26" s="26"/>
      <c r="S26" s="26"/>
      <c r="T26" s="426"/>
      <c r="V26" s="47" t="s">
        <v>23</v>
      </c>
      <c r="W26" s="250" t="s">
        <v>202</v>
      </c>
      <c r="X26" s="54" t="s">
        <v>53</v>
      </c>
      <c r="Y26" s="215">
        <f t="shared" si="30"/>
        <v>2</v>
      </c>
      <c r="Z26" s="216">
        <v>1</v>
      </c>
      <c r="AA26" s="217">
        <v>1</v>
      </c>
      <c r="AB26" s="218">
        <v>7</v>
      </c>
      <c r="AC26" s="252"/>
      <c r="AD26" s="207">
        <v>0.1</v>
      </c>
      <c r="AE26" s="208">
        <v>0.5</v>
      </c>
      <c r="AF26" s="208">
        <v>0.2</v>
      </c>
      <c r="AG26" s="208">
        <v>0.45</v>
      </c>
      <c r="AH26" s="185">
        <v>0.6</v>
      </c>
      <c r="AI26" s="220">
        <f t="shared" si="31"/>
        <v>1.85</v>
      </c>
      <c r="AJ26" s="199"/>
      <c r="AL26" s="47" t="s">
        <v>23</v>
      </c>
      <c r="AM26" s="189" t="s">
        <v>90</v>
      </c>
      <c r="AN26" s="54" t="s">
        <v>53</v>
      </c>
      <c r="AO26" s="215">
        <f t="shared" si="4"/>
        <v>0</v>
      </c>
      <c r="AP26" s="216">
        <f t="shared" si="5"/>
        <v>0</v>
      </c>
      <c r="AQ26" s="217">
        <f t="shared" si="6"/>
        <v>0</v>
      </c>
      <c r="AR26" s="218">
        <f t="shared" si="7"/>
        <v>0</v>
      </c>
      <c r="AS26" s="241"/>
      <c r="AT26" s="207">
        <f t="shared" si="8"/>
        <v>0</v>
      </c>
      <c r="AU26" s="208">
        <f t="shared" si="9"/>
        <v>0</v>
      </c>
      <c r="AV26" s="208">
        <f t="shared" si="10"/>
        <v>0</v>
      </c>
      <c r="AW26" s="208">
        <f t="shared" si="11"/>
        <v>0</v>
      </c>
      <c r="AX26" s="185">
        <f t="shared" si="12"/>
        <v>0</v>
      </c>
      <c r="AY26" s="220">
        <f t="shared" si="13"/>
        <v>0</v>
      </c>
      <c r="AZ26" s="204"/>
      <c r="BJ26" s="404" t="s">
        <v>53</v>
      </c>
      <c r="BK26" s="357">
        <f t="shared" si="32"/>
        <v>3</v>
      </c>
      <c r="BL26" s="358">
        <v>2</v>
      </c>
      <c r="BM26" s="359">
        <v>1</v>
      </c>
      <c r="BN26" s="360">
        <v>7</v>
      </c>
      <c r="BO26" s="360">
        <v>7</v>
      </c>
      <c r="BP26" s="361">
        <f t="shared" si="15"/>
        <v>0</v>
      </c>
      <c r="BQ26" s="482"/>
      <c r="BR26" s="404"/>
    </row>
    <row r="27" spans="1:70" ht="18.75" customHeight="1" outlineLevel="1" thickTop="1" thickBot="1">
      <c r="A27" s="183"/>
      <c r="B27" s="258"/>
      <c r="C27" s="47" t="s">
        <v>23</v>
      </c>
      <c r="D27" s="189" t="s">
        <v>278</v>
      </c>
      <c r="E27" s="26" t="s">
        <v>54</v>
      </c>
      <c r="F27" s="215">
        <f t="shared" si="28"/>
        <v>2</v>
      </c>
      <c r="G27" s="216">
        <v>2</v>
      </c>
      <c r="H27" s="217">
        <v>0</v>
      </c>
      <c r="I27" s="218">
        <v>5</v>
      </c>
      <c r="J27" s="219"/>
      <c r="K27" s="207"/>
      <c r="L27" s="208"/>
      <c r="M27" s="208"/>
      <c r="N27" s="208"/>
      <c r="O27" s="185">
        <v>0.25</v>
      </c>
      <c r="P27" s="220">
        <f t="shared" si="29"/>
        <v>0.25</v>
      </c>
      <c r="Q27" s="56"/>
      <c r="R27" s="26" t="s">
        <v>220</v>
      </c>
      <c r="S27" s="26" t="s">
        <v>220</v>
      </c>
      <c r="T27" s="426"/>
      <c r="V27" s="47" t="s">
        <v>23</v>
      </c>
      <c r="W27" s="250" t="s">
        <v>203</v>
      </c>
      <c r="X27" s="54" t="s">
        <v>54</v>
      </c>
      <c r="Y27" s="215">
        <f t="shared" si="30"/>
        <v>1</v>
      </c>
      <c r="Z27" s="216">
        <v>1</v>
      </c>
      <c r="AA27" s="217">
        <v>0</v>
      </c>
      <c r="AB27" s="218">
        <v>2</v>
      </c>
      <c r="AC27" s="252"/>
      <c r="AD27" s="207"/>
      <c r="AE27" s="208"/>
      <c r="AF27" s="208"/>
      <c r="AG27" s="208"/>
      <c r="AH27" s="185">
        <v>0.25</v>
      </c>
      <c r="AI27" s="220">
        <f t="shared" si="31"/>
        <v>0.25</v>
      </c>
      <c r="AJ27" s="199"/>
      <c r="AL27" s="47" t="s">
        <v>23</v>
      </c>
      <c r="AM27" s="189" t="s">
        <v>167</v>
      </c>
      <c r="AN27" s="54" t="s">
        <v>54</v>
      </c>
      <c r="AO27" s="215">
        <f t="shared" si="4"/>
        <v>1</v>
      </c>
      <c r="AP27" s="216">
        <f t="shared" si="5"/>
        <v>1</v>
      </c>
      <c r="AQ27" s="217">
        <f t="shared" si="6"/>
        <v>0</v>
      </c>
      <c r="AR27" s="218">
        <f t="shared" si="7"/>
        <v>3</v>
      </c>
      <c r="AS27" s="241"/>
      <c r="AT27" s="207">
        <f t="shared" si="8"/>
        <v>0</v>
      </c>
      <c r="AU27" s="208">
        <f t="shared" si="9"/>
        <v>0</v>
      </c>
      <c r="AV27" s="208">
        <f t="shared" si="10"/>
        <v>0</v>
      </c>
      <c r="AW27" s="208">
        <f t="shared" si="11"/>
        <v>0</v>
      </c>
      <c r="AX27" s="185">
        <f t="shared" si="12"/>
        <v>0</v>
      </c>
      <c r="AY27" s="220">
        <f t="shared" si="13"/>
        <v>0</v>
      </c>
      <c r="AZ27" s="204"/>
      <c r="BJ27" s="404" t="s">
        <v>54</v>
      </c>
      <c r="BK27" s="357">
        <f t="shared" si="32"/>
        <v>2</v>
      </c>
      <c r="BL27" s="358">
        <v>1</v>
      </c>
      <c r="BM27" s="359">
        <v>1</v>
      </c>
      <c r="BN27" s="360">
        <v>0</v>
      </c>
      <c r="BO27" s="360">
        <v>1</v>
      </c>
      <c r="BP27" s="361">
        <f t="shared" si="15"/>
        <v>5</v>
      </c>
      <c r="BQ27" s="482"/>
      <c r="BR27" s="410" t="s">
        <v>248</v>
      </c>
    </row>
    <row r="28" spans="1:70" ht="18.75" customHeight="1" outlineLevel="1" thickTop="1" thickBot="1">
      <c r="A28" s="183"/>
      <c r="B28" s="258"/>
      <c r="C28" s="47" t="s">
        <v>23</v>
      </c>
      <c r="D28" s="189" t="s">
        <v>181</v>
      </c>
      <c r="E28" s="26" t="s">
        <v>55</v>
      </c>
      <c r="F28" s="215">
        <f t="shared" si="28"/>
        <v>2</v>
      </c>
      <c r="G28" s="216">
        <v>1</v>
      </c>
      <c r="H28" s="217">
        <v>1</v>
      </c>
      <c r="I28" s="218">
        <v>3</v>
      </c>
      <c r="J28" s="219"/>
      <c r="K28" s="207">
        <v>0.1</v>
      </c>
      <c r="L28" s="208">
        <v>0.03</v>
      </c>
      <c r="M28" s="208"/>
      <c r="N28" s="208">
        <v>0.1</v>
      </c>
      <c r="O28" s="185">
        <v>0.2</v>
      </c>
      <c r="P28" s="220">
        <f t="shared" si="29"/>
        <v>0.43000000000000005</v>
      </c>
      <c r="Q28" s="56"/>
      <c r="R28" s="26" t="s">
        <v>220</v>
      </c>
      <c r="S28" s="26" t="s">
        <v>220</v>
      </c>
      <c r="T28" s="430"/>
      <c r="V28" s="47" t="s">
        <v>23</v>
      </c>
      <c r="W28" s="250" t="s">
        <v>204</v>
      </c>
      <c r="X28" s="54" t="s">
        <v>55</v>
      </c>
      <c r="Y28" s="215">
        <f t="shared" si="30"/>
        <v>2</v>
      </c>
      <c r="Z28" s="216">
        <v>1</v>
      </c>
      <c r="AA28" s="217">
        <v>1</v>
      </c>
      <c r="AB28" s="218">
        <v>2</v>
      </c>
      <c r="AC28" s="252"/>
      <c r="AD28" s="207">
        <v>0.1</v>
      </c>
      <c r="AE28" s="208">
        <v>0.03</v>
      </c>
      <c r="AF28" s="208"/>
      <c r="AG28" s="208"/>
      <c r="AH28" s="185">
        <v>0.3</v>
      </c>
      <c r="AI28" s="220">
        <f t="shared" si="31"/>
        <v>0.43</v>
      </c>
      <c r="AJ28" s="199"/>
      <c r="AL28" s="47" t="s">
        <v>23</v>
      </c>
      <c r="AM28" s="189" t="s">
        <v>92</v>
      </c>
      <c r="AN28" s="54" t="s">
        <v>55</v>
      </c>
      <c r="AO28" s="215">
        <f t="shared" si="4"/>
        <v>0</v>
      </c>
      <c r="AP28" s="216">
        <f t="shared" si="5"/>
        <v>0</v>
      </c>
      <c r="AQ28" s="217">
        <f t="shared" si="6"/>
        <v>0</v>
      </c>
      <c r="AR28" s="218">
        <f t="shared" si="7"/>
        <v>1</v>
      </c>
      <c r="AS28" s="241"/>
      <c r="AT28" s="207">
        <f t="shared" si="8"/>
        <v>0</v>
      </c>
      <c r="AU28" s="208">
        <f t="shared" si="9"/>
        <v>0</v>
      </c>
      <c r="AV28" s="208">
        <f t="shared" si="10"/>
        <v>0</v>
      </c>
      <c r="AW28" s="208">
        <f t="shared" si="11"/>
        <v>0.1</v>
      </c>
      <c r="AX28" s="185">
        <f t="shared" si="12"/>
        <v>-9.9999999999999978E-2</v>
      </c>
      <c r="AY28" s="220">
        <f t="shared" si="13"/>
        <v>0</v>
      </c>
      <c r="AZ28" s="204"/>
      <c r="BJ28" s="404" t="s">
        <v>55</v>
      </c>
      <c r="BK28" s="357">
        <f t="shared" si="32"/>
        <v>2</v>
      </c>
      <c r="BL28" s="358">
        <v>1</v>
      </c>
      <c r="BM28" s="359">
        <v>1</v>
      </c>
      <c r="BN28" s="360">
        <v>1</v>
      </c>
      <c r="BO28" s="360">
        <v>2</v>
      </c>
      <c r="BP28" s="361">
        <f t="shared" si="15"/>
        <v>2</v>
      </c>
      <c r="BQ28" s="482"/>
      <c r="BR28" s="410" t="s">
        <v>248</v>
      </c>
    </row>
    <row r="29" spans="1:70" ht="18.75" customHeight="1" outlineLevel="1" thickTop="1" thickBot="1">
      <c r="A29" s="183"/>
      <c r="B29" s="258"/>
      <c r="C29" s="251" t="s">
        <v>23</v>
      </c>
      <c r="D29" s="250" t="s">
        <v>178</v>
      </c>
      <c r="E29" s="26" t="s">
        <v>175</v>
      </c>
      <c r="F29" s="215">
        <f t="shared" si="28"/>
        <v>3</v>
      </c>
      <c r="G29" s="216">
        <v>1</v>
      </c>
      <c r="H29" s="217">
        <v>2</v>
      </c>
      <c r="I29" s="218">
        <v>3</v>
      </c>
      <c r="J29" s="219"/>
      <c r="K29" s="207"/>
      <c r="L29" s="208">
        <v>4.4999999999999998E-2</v>
      </c>
      <c r="M29" s="208"/>
      <c r="N29" s="208"/>
      <c r="O29" s="185">
        <v>0.6</v>
      </c>
      <c r="P29" s="220">
        <f t="shared" si="29"/>
        <v>0.64500000000000002</v>
      </c>
      <c r="Q29" s="56"/>
      <c r="R29" s="26" t="s">
        <v>220</v>
      </c>
      <c r="S29" s="26" t="s">
        <v>304</v>
      </c>
      <c r="T29" s="426"/>
      <c r="V29" s="247" t="s">
        <v>23</v>
      </c>
      <c r="W29" s="250" t="s">
        <v>205</v>
      </c>
      <c r="X29" s="26" t="s">
        <v>174</v>
      </c>
      <c r="Y29" s="215">
        <f t="shared" si="30"/>
        <v>3</v>
      </c>
      <c r="Z29" s="216">
        <v>1</v>
      </c>
      <c r="AA29" s="217">
        <v>2</v>
      </c>
      <c r="AB29" s="218">
        <v>2</v>
      </c>
      <c r="AC29" s="252"/>
      <c r="AD29" s="207"/>
      <c r="AE29" s="208">
        <v>4.4999999999999998E-2</v>
      </c>
      <c r="AF29" s="208"/>
      <c r="AG29" s="208"/>
      <c r="AH29" s="185">
        <v>0.6</v>
      </c>
      <c r="AI29" s="220">
        <f t="shared" si="31"/>
        <v>0.64500000000000002</v>
      </c>
      <c r="AJ29" s="199"/>
      <c r="AL29" s="47" t="s">
        <v>23</v>
      </c>
      <c r="AM29" s="189" t="s">
        <v>266</v>
      </c>
      <c r="AN29" s="26" t="s">
        <v>174</v>
      </c>
      <c r="AO29" s="215">
        <f t="shared" si="4"/>
        <v>0</v>
      </c>
      <c r="AP29" s="216">
        <f t="shared" si="5"/>
        <v>0</v>
      </c>
      <c r="AQ29" s="217">
        <f t="shared" si="6"/>
        <v>0</v>
      </c>
      <c r="AR29" s="218">
        <f t="shared" si="7"/>
        <v>1</v>
      </c>
      <c r="AS29" s="241"/>
      <c r="AT29" s="207">
        <f t="shared" si="8"/>
        <v>0</v>
      </c>
      <c r="AU29" s="208">
        <f t="shared" si="9"/>
        <v>0</v>
      </c>
      <c r="AV29" s="208">
        <f t="shared" si="10"/>
        <v>0</v>
      </c>
      <c r="AW29" s="208">
        <f t="shared" si="11"/>
        <v>0</v>
      </c>
      <c r="AX29" s="185">
        <f t="shared" si="12"/>
        <v>0</v>
      </c>
      <c r="AY29" s="220">
        <f t="shared" si="13"/>
        <v>0</v>
      </c>
      <c r="AZ29" s="204"/>
      <c r="BJ29" s="404" t="s">
        <v>244</v>
      </c>
      <c r="BK29" s="357">
        <f t="shared" si="32"/>
        <v>2</v>
      </c>
      <c r="BL29" s="358">
        <v>1</v>
      </c>
      <c r="BM29" s="359">
        <v>1</v>
      </c>
      <c r="BN29" s="360">
        <v>3</v>
      </c>
      <c r="BO29" s="360">
        <v>2</v>
      </c>
      <c r="BP29" s="361">
        <f t="shared" si="15"/>
        <v>0</v>
      </c>
      <c r="BQ29" s="482"/>
      <c r="BR29" s="410" t="s">
        <v>252</v>
      </c>
    </row>
    <row r="30" spans="1:70" ht="18.75" customHeight="1" outlineLevel="1" thickTop="1" thickBot="1">
      <c r="A30" s="183"/>
      <c r="B30" s="258"/>
      <c r="C30" s="47" t="s">
        <v>28</v>
      </c>
      <c r="D30" s="189" t="s">
        <v>94</v>
      </c>
      <c r="E30" s="26" t="s">
        <v>57</v>
      </c>
      <c r="F30" s="215">
        <f t="shared" si="28"/>
        <v>2</v>
      </c>
      <c r="G30" s="216">
        <v>1</v>
      </c>
      <c r="H30" s="217">
        <v>1</v>
      </c>
      <c r="I30" s="218">
        <v>4</v>
      </c>
      <c r="J30" s="219"/>
      <c r="K30" s="207">
        <v>0.2</v>
      </c>
      <c r="L30" s="208">
        <v>0.25</v>
      </c>
      <c r="M30" s="208"/>
      <c r="N30" s="208">
        <v>0.4</v>
      </c>
      <c r="O30" s="185">
        <v>0.55000000000000004</v>
      </c>
      <c r="P30" s="220">
        <f t="shared" si="29"/>
        <v>1.4000000000000001</v>
      </c>
      <c r="Q30" s="56"/>
      <c r="R30" s="26"/>
      <c r="S30" s="26"/>
      <c r="T30" s="426"/>
      <c r="V30" s="47" t="s">
        <v>28</v>
      </c>
      <c r="W30" s="250" t="s">
        <v>206</v>
      </c>
      <c r="X30" s="54" t="s">
        <v>57</v>
      </c>
      <c r="Y30" s="215">
        <f t="shared" si="30"/>
        <v>2</v>
      </c>
      <c r="Z30" s="216">
        <v>1</v>
      </c>
      <c r="AA30" s="217">
        <v>1</v>
      </c>
      <c r="AB30" s="218">
        <v>4</v>
      </c>
      <c r="AC30" s="252"/>
      <c r="AD30" s="207">
        <v>0.2</v>
      </c>
      <c r="AE30" s="208">
        <v>0.25</v>
      </c>
      <c r="AF30" s="208"/>
      <c r="AG30" s="208">
        <v>0.4</v>
      </c>
      <c r="AH30" s="185">
        <v>0.55000000000000004</v>
      </c>
      <c r="AI30" s="220">
        <f t="shared" si="31"/>
        <v>1.4000000000000001</v>
      </c>
      <c r="AJ30" s="199"/>
      <c r="AL30" s="47" t="s">
        <v>28</v>
      </c>
      <c r="AM30" s="53" t="s">
        <v>147</v>
      </c>
      <c r="AN30" s="54" t="s">
        <v>57</v>
      </c>
      <c r="AO30" s="215">
        <f t="shared" si="4"/>
        <v>0</v>
      </c>
      <c r="AP30" s="216">
        <f t="shared" si="5"/>
        <v>0</v>
      </c>
      <c r="AQ30" s="217">
        <f t="shared" si="6"/>
        <v>0</v>
      </c>
      <c r="AR30" s="218">
        <f t="shared" si="7"/>
        <v>0</v>
      </c>
      <c r="AS30" s="241"/>
      <c r="AT30" s="207">
        <f t="shared" si="8"/>
        <v>0</v>
      </c>
      <c r="AU30" s="208">
        <f t="shared" si="9"/>
        <v>0</v>
      </c>
      <c r="AV30" s="208">
        <f t="shared" si="10"/>
        <v>0</v>
      </c>
      <c r="AW30" s="208">
        <f t="shared" si="11"/>
        <v>0</v>
      </c>
      <c r="AX30" s="185">
        <f t="shared" si="12"/>
        <v>0</v>
      </c>
      <c r="AY30" s="220">
        <f t="shared" si="13"/>
        <v>0</v>
      </c>
      <c r="AZ30" s="204"/>
      <c r="BJ30" s="405" t="s">
        <v>57</v>
      </c>
      <c r="BK30" s="363">
        <f t="shared" si="32"/>
        <v>2</v>
      </c>
      <c r="BL30" s="364">
        <v>1</v>
      </c>
      <c r="BM30" s="365">
        <v>1</v>
      </c>
      <c r="BN30" s="366">
        <v>2</v>
      </c>
      <c r="BO30" s="366">
        <v>4</v>
      </c>
      <c r="BP30" s="367">
        <f t="shared" si="15"/>
        <v>2</v>
      </c>
      <c r="BQ30" s="483"/>
      <c r="BR30" s="411" t="s">
        <v>248</v>
      </c>
    </row>
    <row r="31" spans="1:70" ht="18.75" customHeight="1" outlineLevel="1" thickTop="1" thickBot="1">
      <c r="A31" s="183"/>
      <c r="B31" s="258"/>
      <c r="C31" s="47" t="s">
        <v>27</v>
      </c>
      <c r="D31" s="189" t="s">
        <v>219</v>
      </c>
      <c r="E31" s="26" t="s">
        <v>58</v>
      </c>
      <c r="F31" s="215">
        <f t="shared" si="28"/>
        <v>2</v>
      </c>
      <c r="G31" s="216">
        <v>1</v>
      </c>
      <c r="H31" s="217">
        <v>1</v>
      </c>
      <c r="I31" s="218">
        <v>2</v>
      </c>
      <c r="J31" s="219"/>
      <c r="K31" s="207">
        <v>0.5</v>
      </c>
      <c r="L31" s="208">
        <v>1.1200000000000001</v>
      </c>
      <c r="M31" s="208">
        <v>0.1</v>
      </c>
      <c r="N31" s="208"/>
      <c r="O31" s="185"/>
      <c r="P31" s="220">
        <f t="shared" si="29"/>
        <v>1.7200000000000002</v>
      </c>
      <c r="Q31" s="56"/>
      <c r="R31" s="26" t="s">
        <v>220</v>
      </c>
      <c r="S31" s="26" t="s">
        <v>220</v>
      </c>
      <c r="T31" s="426"/>
      <c r="V31" s="47" t="s">
        <v>27</v>
      </c>
      <c r="W31" s="250" t="s">
        <v>207</v>
      </c>
      <c r="X31" s="54" t="s">
        <v>58</v>
      </c>
      <c r="Y31" s="215">
        <f t="shared" si="30"/>
        <v>2</v>
      </c>
      <c r="Z31" s="216">
        <v>1</v>
      </c>
      <c r="AA31" s="217">
        <v>1</v>
      </c>
      <c r="AB31" s="218">
        <v>3</v>
      </c>
      <c r="AC31" s="252"/>
      <c r="AD31" s="207">
        <v>0.65</v>
      </c>
      <c r="AE31" s="208">
        <v>1.06</v>
      </c>
      <c r="AF31" s="208">
        <v>0.2</v>
      </c>
      <c r="AG31" s="208"/>
      <c r="AH31" s="185"/>
      <c r="AI31" s="220">
        <f t="shared" si="31"/>
        <v>1.91</v>
      </c>
      <c r="AJ31" s="199"/>
      <c r="AL31" s="47" t="s">
        <v>27</v>
      </c>
      <c r="AM31" s="53" t="s">
        <v>148</v>
      </c>
      <c r="AN31" s="54" t="s">
        <v>58</v>
      </c>
      <c r="AO31" s="215">
        <f t="shared" si="4"/>
        <v>0</v>
      </c>
      <c r="AP31" s="216">
        <f t="shared" si="5"/>
        <v>0</v>
      </c>
      <c r="AQ31" s="217">
        <f t="shared" si="6"/>
        <v>0</v>
      </c>
      <c r="AR31" s="218">
        <f t="shared" si="7"/>
        <v>-1</v>
      </c>
      <c r="AS31" s="241"/>
      <c r="AT31" s="207">
        <f t="shared" si="8"/>
        <v>-0.15000000000000002</v>
      </c>
      <c r="AU31" s="208">
        <f t="shared" si="9"/>
        <v>6.0000000000000053E-2</v>
      </c>
      <c r="AV31" s="208">
        <f t="shared" si="10"/>
        <v>-0.1</v>
      </c>
      <c r="AW31" s="208">
        <f t="shared" si="11"/>
        <v>0</v>
      </c>
      <c r="AX31" s="185">
        <f t="shared" si="12"/>
        <v>0</v>
      </c>
      <c r="AY31" s="220">
        <f t="shared" si="13"/>
        <v>-0.18999999999999972</v>
      </c>
      <c r="AZ31" s="204"/>
      <c r="BJ31" s="350" t="s">
        <v>58</v>
      </c>
      <c r="BK31" s="351">
        <f t="shared" si="32"/>
        <v>4</v>
      </c>
      <c r="BL31" s="352">
        <v>2</v>
      </c>
      <c r="BM31" s="353">
        <v>2</v>
      </c>
      <c r="BN31" s="354">
        <v>3</v>
      </c>
      <c r="BO31" s="354">
        <v>4</v>
      </c>
      <c r="BP31" s="355">
        <f t="shared" si="15"/>
        <v>-1</v>
      </c>
      <c r="BQ31" s="481" t="s">
        <v>254</v>
      </c>
      <c r="BR31" s="412"/>
    </row>
    <row r="32" spans="1:70" ht="18.75" customHeight="1" outlineLevel="1" thickTop="1" thickBot="1">
      <c r="A32" s="183"/>
      <c r="B32" s="258"/>
      <c r="C32" s="47" t="s">
        <v>27</v>
      </c>
      <c r="D32" s="189" t="s">
        <v>116</v>
      </c>
      <c r="E32" s="26" t="s">
        <v>59</v>
      </c>
      <c r="F32" s="215">
        <f t="shared" si="28"/>
        <v>1</v>
      </c>
      <c r="G32" s="216">
        <v>0</v>
      </c>
      <c r="H32" s="217">
        <v>1</v>
      </c>
      <c r="I32" s="218">
        <v>0</v>
      </c>
      <c r="J32" s="219"/>
      <c r="K32" s="207"/>
      <c r="L32" s="208">
        <v>0.1</v>
      </c>
      <c r="M32" s="208">
        <v>0.55000000000000004</v>
      </c>
      <c r="N32" s="208"/>
      <c r="O32" s="185"/>
      <c r="P32" s="220">
        <f t="shared" si="29"/>
        <v>0.65</v>
      </c>
      <c r="Q32" s="56"/>
      <c r="R32" s="26"/>
      <c r="S32" s="26"/>
      <c r="T32" s="430"/>
      <c r="V32" s="47" t="s">
        <v>27</v>
      </c>
      <c r="W32" s="250" t="s">
        <v>208</v>
      </c>
      <c r="X32" s="54" t="s">
        <v>59</v>
      </c>
      <c r="Y32" s="215">
        <f t="shared" si="30"/>
        <v>1</v>
      </c>
      <c r="Z32" s="216">
        <v>0</v>
      </c>
      <c r="AA32" s="217">
        <v>1</v>
      </c>
      <c r="AB32" s="218">
        <v>0</v>
      </c>
      <c r="AC32" s="252"/>
      <c r="AD32" s="207"/>
      <c r="AE32" s="208">
        <v>0.1</v>
      </c>
      <c r="AF32" s="208">
        <v>0.55000000000000004</v>
      </c>
      <c r="AG32" s="208"/>
      <c r="AH32" s="185"/>
      <c r="AI32" s="220">
        <f t="shared" si="31"/>
        <v>0.65</v>
      </c>
      <c r="AJ32" s="199"/>
      <c r="AL32" s="47" t="s">
        <v>27</v>
      </c>
      <c r="AM32" s="53" t="s">
        <v>149</v>
      </c>
      <c r="AN32" s="54" t="s">
        <v>59</v>
      </c>
      <c r="AO32" s="215">
        <f t="shared" si="4"/>
        <v>0</v>
      </c>
      <c r="AP32" s="216">
        <f t="shared" si="5"/>
        <v>0</v>
      </c>
      <c r="AQ32" s="217">
        <f t="shared" si="6"/>
        <v>0</v>
      </c>
      <c r="AR32" s="218">
        <f t="shared" si="7"/>
        <v>0</v>
      </c>
      <c r="AS32" s="241"/>
      <c r="AT32" s="207">
        <f t="shared" si="8"/>
        <v>0</v>
      </c>
      <c r="AU32" s="208">
        <f t="shared" si="9"/>
        <v>0</v>
      </c>
      <c r="AV32" s="208">
        <f t="shared" si="10"/>
        <v>0</v>
      </c>
      <c r="AW32" s="208">
        <f t="shared" si="11"/>
        <v>0</v>
      </c>
      <c r="AX32" s="185">
        <f t="shared" si="12"/>
        <v>0</v>
      </c>
      <c r="AY32" s="220">
        <f t="shared" si="13"/>
        <v>0</v>
      </c>
      <c r="AZ32" s="204"/>
      <c r="BJ32" s="356" t="s">
        <v>59</v>
      </c>
      <c r="BK32" s="357">
        <f t="shared" si="32"/>
        <v>1</v>
      </c>
      <c r="BL32" s="358">
        <v>1</v>
      </c>
      <c r="BM32" s="359">
        <v>0</v>
      </c>
      <c r="BN32" s="360">
        <v>1</v>
      </c>
      <c r="BO32" s="360">
        <v>0</v>
      </c>
      <c r="BP32" s="361">
        <f t="shared" si="15"/>
        <v>-1</v>
      </c>
      <c r="BQ32" s="482"/>
      <c r="BR32" s="410" t="s">
        <v>250</v>
      </c>
    </row>
    <row r="33" spans="1:71" ht="18.75" customHeight="1" outlineLevel="1" thickTop="1" thickBot="1">
      <c r="A33" s="183"/>
      <c r="B33" s="258"/>
      <c r="C33" s="47" t="s">
        <v>30</v>
      </c>
      <c r="D33" s="189" t="s">
        <v>96</v>
      </c>
      <c r="E33" s="26" t="s">
        <v>60</v>
      </c>
      <c r="F33" s="215">
        <f t="shared" si="28"/>
        <v>3</v>
      </c>
      <c r="G33" s="216">
        <v>1</v>
      </c>
      <c r="H33" s="217">
        <v>2</v>
      </c>
      <c r="I33" s="218">
        <v>5</v>
      </c>
      <c r="J33" s="219"/>
      <c r="K33" s="207">
        <v>0.1</v>
      </c>
      <c r="L33" s="208">
        <v>0.03</v>
      </c>
      <c r="M33" s="208"/>
      <c r="N33" s="208"/>
      <c r="O33" s="185">
        <v>0.4</v>
      </c>
      <c r="P33" s="220">
        <f t="shared" si="29"/>
        <v>0.53</v>
      </c>
      <c r="Q33" s="56"/>
      <c r="R33" s="26"/>
      <c r="S33" s="26"/>
      <c r="T33" s="426"/>
      <c r="V33" s="47" t="s">
        <v>30</v>
      </c>
      <c r="W33" s="250" t="s">
        <v>209</v>
      </c>
      <c r="X33" s="54" t="s">
        <v>60</v>
      </c>
      <c r="Y33" s="215">
        <f t="shared" si="30"/>
        <v>3</v>
      </c>
      <c r="Z33" s="216">
        <v>1</v>
      </c>
      <c r="AA33" s="217">
        <v>2</v>
      </c>
      <c r="AB33" s="218">
        <v>5</v>
      </c>
      <c r="AC33" s="252"/>
      <c r="AD33" s="207">
        <v>0.1</v>
      </c>
      <c r="AE33" s="208">
        <v>0.03</v>
      </c>
      <c r="AF33" s="208"/>
      <c r="AG33" s="208"/>
      <c r="AH33" s="185">
        <v>0.4</v>
      </c>
      <c r="AI33" s="220">
        <f t="shared" si="31"/>
        <v>0.53</v>
      </c>
      <c r="AJ33" s="199"/>
      <c r="AL33" s="47" t="s">
        <v>30</v>
      </c>
      <c r="AM33" s="53" t="s">
        <v>150</v>
      </c>
      <c r="AN33" s="54" t="s">
        <v>60</v>
      </c>
      <c r="AO33" s="215">
        <f t="shared" si="4"/>
        <v>0</v>
      </c>
      <c r="AP33" s="216">
        <f t="shared" si="5"/>
        <v>0</v>
      </c>
      <c r="AQ33" s="217">
        <f t="shared" si="6"/>
        <v>0</v>
      </c>
      <c r="AR33" s="218">
        <f t="shared" si="7"/>
        <v>0</v>
      </c>
      <c r="AS33" s="241"/>
      <c r="AT33" s="207">
        <f t="shared" si="8"/>
        <v>0</v>
      </c>
      <c r="AU33" s="208">
        <f t="shared" si="9"/>
        <v>0</v>
      </c>
      <c r="AV33" s="208">
        <f t="shared" si="10"/>
        <v>0</v>
      </c>
      <c r="AW33" s="208">
        <f t="shared" si="11"/>
        <v>0</v>
      </c>
      <c r="AX33" s="185">
        <f t="shared" si="12"/>
        <v>0</v>
      </c>
      <c r="AY33" s="220">
        <f t="shared" si="13"/>
        <v>0</v>
      </c>
      <c r="AZ33" s="204"/>
      <c r="BJ33" s="356" t="s">
        <v>60</v>
      </c>
      <c r="BK33" s="357">
        <f t="shared" si="32"/>
        <v>3</v>
      </c>
      <c r="BL33" s="358">
        <v>1</v>
      </c>
      <c r="BM33" s="359">
        <v>2</v>
      </c>
      <c r="BN33" s="360">
        <v>4</v>
      </c>
      <c r="BO33" s="360">
        <v>5</v>
      </c>
      <c r="BP33" s="361">
        <f t="shared" si="15"/>
        <v>1</v>
      </c>
      <c r="BQ33" s="482"/>
      <c r="BR33" s="410"/>
    </row>
    <row r="34" spans="1:71" ht="18.75" customHeight="1" outlineLevel="1" thickTop="1" thickBot="1">
      <c r="A34" s="183"/>
      <c r="B34" s="258"/>
      <c r="C34" s="47" t="s">
        <v>30</v>
      </c>
      <c r="D34" s="189" t="s">
        <v>97</v>
      </c>
      <c r="E34" s="26" t="s">
        <v>61</v>
      </c>
      <c r="F34" s="215">
        <f t="shared" si="28"/>
        <v>5</v>
      </c>
      <c r="G34" s="216">
        <v>2</v>
      </c>
      <c r="H34" s="217">
        <v>3</v>
      </c>
      <c r="I34" s="218">
        <v>5</v>
      </c>
      <c r="J34" s="219"/>
      <c r="K34" s="207">
        <v>0.2</v>
      </c>
      <c r="L34" s="208">
        <v>0.12</v>
      </c>
      <c r="M34" s="208"/>
      <c r="N34" s="208">
        <v>0.5</v>
      </c>
      <c r="O34" s="185">
        <v>3.25</v>
      </c>
      <c r="P34" s="220">
        <f t="shared" si="29"/>
        <v>4.07</v>
      </c>
      <c r="Q34" s="56"/>
      <c r="R34" s="26" t="s">
        <v>220</v>
      </c>
      <c r="S34" s="26" t="s">
        <v>220</v>
      </c>
      <c r="T34" s="429"/>
      <c r="V34" s="47" t="s">
        <v>30</v>
      </c>
      <c r="W34" s="250" t="s">
        <v>210</v>
      </c>
      <c r="X34" s="54" t="s">
        <v>61</v>
      </c>
      <c r="Y34" s="215">
        <f t="shared" si="30"/>
        <v>5</v>
      </c>
      <c r="Z34" s="216">
        <v>2</v>
      </c>
      <c r="AA34" s="217">
        <v>3</v>
      </c>
      <c r="AB34" s="218">
        <v>3</v>
      </c>
      <c r="AC34" s="252"/>
      <c r="AD34" s="207">
        <v>0.2</v>
      </c>
      <c r="AE34" s="208">
        <v>0.12</v>
      </c>
      <c r="AF34" s="208"/>
      <c r="AG34" s="208">
        <v>0.5</v>
      </c>
      <c r="AH34" s="185">
        <v>3.25</v>
      </c>
      <c r="AI34" s="220">
        <f t="shared" si="31"/>
        <v>4.07</v>
      </c>
      <c r="AJ34" s="199"/>
      <c r="AL34" s="47" t="s">
        <v>30</v>
      </c>
      <c r="AM34" s="53" t="s">
        <v>151</v>
      </c>
      <c r="AN34" s="54" t="s">
        <v>61</v>
      </c>
      <c r="AO34" s="215">
        <f t="shared" si="4"/>
        <v>0</v>
      </c>
      <c r="AP34" s="216">
        <f t="shared" si="5"/>
        <v>0</v>
      </c>
      <c r="AQ34" s="217">
        <f t="shared" si="6"/>
        <v>0</v>
      </c>
      <c r="AR34" s="218">
        <f t="shared" si="7"/>
        <v>2</v>
      </c>
      <c r="AS34" s="241"/>
      <c r="AT34" s="207">
        <f t="shared" si="8"/>
        <v>0</v>
      </c>
      <c r="AU34" s="208">
        <f t="shared" si="9"/>
        <v>0</v>
      </c>
      <c r="AV34" s="208">
        <f t="shared" si="10"/>
        <v>0</v>
      </c>
      <c r="AW34" s="208">
        <f t="shared" si="11"/>
        <v>0</v>
      </c>
      <c r="AX34" s="185">
        <f t="shared" si="12"/>
        <v>0</v>
      </c>
      <c r="AY34" s="220">
        <f t="shared" si="13"/>
        <v>0</v>
      </c>
      <c r="AZ34" s="204"/>
      <c r="BJ34" s="362" t="s">
        <v>61</v>
      </c>
      <c r="BK34" s="363">
        <f t="shared" si="32"/>
        <v>6</v>
      </c>
      <c r="BL34" s="364">
        <v>2</v>
      </c>
      <c r="BM34" s="365">
        <v>4</v>
      </c>
      <c r="BN34" s="366">
        <v>1</v>
      </c>
      <c r="BO34" s="366">
        <v>3</v>
      </c>
      <c r="BP34" s="367">
        <f t="shared" si="15"/>
        <v>4</v>
      </c>
      <c r="BQ34" s="483"/>
      <c r="BR34" s="411" t="s">
        <v>251</v>
      </c>
    </row>
    <row r="35" spans="1:71" ht="18.75" customHeight="1" outlineLevel="1" thickTop="1" thickBot="1">
      <c r="A35" s="183"/>
      <c r="B35" s="258"/>
      <c r="C35" s="47" t="s">
        <v>26</v>
      </c>
      <c r="D35" s="189" t="s">
        <v>168</v>
      </c>
      <c r="E35" s="26" t="s">
        <v>62</v>
      </c>
      <c r="F35" s="215">
        <f t="shared" si="28"/>
        <v>6</v>
      </c>
      <c r="G35" s="216">
        <v>5</v>
      </c>
      <c r="H35" s="217">
        <v>1</v>
      </c>
      <c r="I35" s="218">
        <v>4</v>
      </c>
      <c r="J35" s="219"/>
      <c r="K35" s="207">
        <v>0.35</v>
      </c>
      <c r="L35" s="208">
        <v>0.16</v>
      </c>
      <c r="M35" s="208"/>
      <c r="N35" s="208">
        <v>1.1499999999999999</v>
      </c>
      <c r="O35" s="185">
        <v>0.35</v>
      </c>
      <c r="P35" s="220">
        <f t="shared" si="29"/>
        <v>2.0099999999999998</v>
      </c>
      <c r="Q35" s="56"/>
      <c r="R35" s="26" t="s">
        <v>220</v>
      </c>
      <c r="S35" s="26" t="s">
        <v>220</v>
      </c>
      <c r="T35" s="426"/>
      <c r="V35" s="47" t="s">
        <v>26</v>
      </c>
      <c r="W35" s="250" t="s">
        <v>211</v>
      </c>
      <c r="X35" s="54" t="s">
        <v>62</v>
      </c>
      <c r="Y35" s="215">
        <f t="shared" si="30"/>
        <v>5</v>
      </c>
      <c r="Z35" s="216">
        <v>5</v>
      </c>
      <c r="AA35" s="217">
        <v>0</v>
      </c>
      <c r="AB35" s="218">
        <v>4</v>
      </c>
      <c r="AC35" s="252"/>
      <c r="AD35" s="207">
        <v>0.35</v>
      </c>
      <c r="AE35" s="208">
        <v>0.16</v>
      </c>
      <c r="AF35" s="208">
        <v>0.1</v>
      </c>
      <c r="AG35" s="208">
        <v>0.85</v>
      </c>
      <c r="AH35" s="185">
        <v>0.35</v>
      </c>
      <c r="AI35" s="220">
        <f t="shared" si="31"/>
        <v>1.81</v>
      </c>
      <c r="AJ35" s="199"/>
      <c r="AL35" s="47" t="s">
        <v>26</v>
      </c>
      <c r="AM35" s="53" t="s">
        <v>152</v>
      </c>
      <c r="AN35" s="54" t="s">
        <v>62</v>
      </c>
      <c r="AO35" s="215">
        <f t="shared" si="4"/>
        <v>1</v>
      </c>
      <c r="AP35" s="216">
        <f t="shared" si="5"/>
        <v>0</v>
      </c>
      <c r="AQ35" s="217">
        <f t="shared" si="6"/>
        <v>1</v>
      </c>
      <c r="AR35" s="218">
        <f t="shared" si="7"/>
        <v>0</v>
      </c>
      <c r="AS35" s="241"/>
      <c r="AT35" s="207">
        <f t="shared" si="8"/>
        <v>0</v>
      </c>
      <c r="AU35" s="208">
        <f t="shared" si="9"/>
        <v>0</v>
      </c>
      <c r="AV35" s="208">
        <f t="shared" si="10"/>
        <v>-0.1</v>
      </c>
      <c r="AW35" s="208">
        <f t="shared" si="11"/>
        <v>0.29999999999999993</v>
      </c>
      <c r="AX35" s="185">
        <f t="shared" si="12"/>
        <v>0</v>
      </c>
      <c r="AY35" s="220">
        <f t="shared" si="13"/>
        <v>0.19999999999999973</v>
      </c>
      <c r="AZ35" s="204"/>
      <c r="BJ35" s="350" t="s">
        <v>62</v>
      </c>
      <c r="BK35" s="351">
        <f t="shared" si="32"/>
        <v>6</v>
      </c>
      <c r="BL35" s="352">
        <v>4</v>
      </c>
      <c r="BM35" s="353">
        <v>2</v>
      </c>
      <c r="BN35" s="354">
        <v>2</v>
      </c>
      <c r="BO35" s="354">
        <v>4</v>
      </c>
      <c r="BP35" s="355">
        <f t="shared" si="15"/>
        <v>2</v>
      </c>
      <c r="BQ35" s="481" t="s">
        <v>255</v>
      </c>
      <c r="BR35" s="415" t="s">
        <v>259</v>
      </c>
    </row>
    <row r="36" spans="1:71" ht="18.75" customHeight="1" outlineLevel="1" thickTop="1" thickBot="1">
      <c r="A36" s="183"/>
      <c r="B36" s="258"/>
      <c r="C36" s="47" t="s">
        <v>26</v>
      </c>
      <c r="D36" s="189" t="s">
        <v>98</v>
      </c>
      <c r="E36" s="26" t="s">
        <v>63</v>
      </c>
      <c r="F36" s="215">
        <f t="shared" si="28"/>
        <v>5</v>
      </c>
      <c r="G36" s="216">
        <v>3</v>
      </c>
      <c r="H36" s="217">
        <v>2</v>
      </c>
      <c r="I36" s="218">
        <v>3</v>
      </c>
      <c r="J36" s="219"/>
      <c r="K36" s="207">
        <v>0.8</v>
      </c>
      <c r="L36" s="208">
        <v>0.16</v>
      </c>
      <c r="M36" s="208">
        <v>0.35</v>
      </c>
      <c r="N36" s="208">
        <v>0.65</v>
      </c>
      <c r="O36" s="185">
        <v>0.2</v>
      </c>
      <c r="P36" s="220">
        <f t="shared" si="29"/>
        <v>2.16</v>
      </c>
      <c r="Q36" s="56"/>
      <c r="R36" s="26" t="s">
        <v>220</v>
      </c>
      <c r="S36" s="26" t="s">
        <v>220</v>
      </c>
      <c r="T36" s="426"/>
      <c r="V36" s="47" t="s">
        <v>26</v>
      </c>
      <c r="W36" s="250" t="s">
        <v>212</v>
      </c>
      <c r="X36" s="54" t="s">
        <v>63</v>
      </c>
      <c r="Y36" s="215">
        <f t="shared" si="30"/>
        <v>5</v>
      </c>
      <c r="Z36" s="216">
        <v>3</v>
      </c>
      <c r="AA36" s="217">
        <v>2</v>
      </c>
      <c r="AB36" s="218">
        <v>3</v>
      </c>
      <c r="AC36" s="252"/>
      <c r="AD36" s="207">
        <v>0.8</v>
      </c>
      <c r="AE36" s="208">
        <v>0.16</v>
      </c>
      <c r="AF36" s="208">
        <v>0.35</v>
      </c>
      <c r="AG36" s="208">
        <v>0.5</v>
      </c>
      <c r="AH36" s="185">
        <v>0.2</v>
      </c>
      <c r="AI36" s="220">
        <f t="shared" si="31"/>
        <v>2.0100000000000002</v>
      </c>
      <c r="AJ36" s="199"/>
      <c r="AL36" s="47" t="s">
        <v>26</v>
      </c>
      <c r="AM36" s="53" t="s">
        <v>153</v>
      </c>
      <c r="AN36" s="54" t="s">
        <v>63</v>
      </c>
      <c r="AO36" s="215">
        <f t="shared" si="4"/>
        <v>0</v>
      </c>
      <c r="AP36" s="216">
        <f t="shared" si="5"/>
        <v>0</v>
      </c>
      <c r="AQ36" s="217">
        <f t="shared" si="6"/>
        <v>0</v>
      </c>
      <c r="AR36" s="218">
        <f t="shared" si="7"/>
        <v>0</v>
      </c>
      <c r="AS36" s="241"/>
      <c r="AT36" s="207">
        <f t="shared" si="8"/>
        <v>0</v>
      </c>
      <c r="AU36" s="208">
        <f t="shared" si="9"/>
        <v>0</v>
      </c>
      <c r="AV36" s="208">
        <f t="shared" si="10"/>
        <v>0</v>
      </c>
      <c r="AW36" s="208">
        <f t="shared" si="11"/>
        <v>0.15000000000000002</v>
      </c>
      <c r="AX36" s="185">
        <f t="shared" si="12"/>
        <v>0</v>
      </c>
      <c r="AY36" s="220">
        <f t="shared" si="13"/>
        <v>0.14999999999999991</v>
      </c>
      <c r="AZ36" s="204"/>
      <c r="BJ36" s="362" t="s">
        <v>63</v>
      </c>
      <c r="BK36" s="363">
        <f t="shared" si="32"/>
        <v>4</v>
      </c>
      <c r="BL36" s="364">
        <v>3</v>
      </c>
      <c r="BM36" s="365">
        <v>1</v>
      </c>
      <c r="BN36" s="366">
        <v>3</v>
      </c>
      <c r="BO36" s="366">
        <v>2</v>
      </c>
      <c r="BP36" s="367">
        <f t="shared" si="15"/>
        <v>0</v>
      </c>
      <c r="BQ36" s="483"/>
      <c r="BR36" s="405"/>
    </row>
    <row r="37" spans="1:71" ht="18.75" customHeight="1" outlineLevel="1" thickTop="1" thickBot="1">
      <c r="A37" s="183"/>
      <c r="B37" s="258"/>
      <c r="C37" s="47" t="s">
        <v>33</v>
      </c>
      <c r="D37" s="189" t="s">
        <v>117</v>
      </c>
      <c r="E37" s="26" t="s">
        <v>64</v>
      </c>
      <c r="F37" s="215">
        <f t="shared" si="28"/>
        <v>2</v>
      </c>
      <c r="G37" s="216">
        <v>2</v>
      </c>
      <c r="H37" s="217">
        <v>0</v>
      </c>
      <c r="I37" s="218">
        <v>1</v>
      </c>
      <c r="J37" s="219"/>
      <c r="K37" s="207">
        <v>0.8</v>
      </c>
      <c r="L37" s="208">
        <v>0</v>
      </c>
      <c r="M37" s="208">
        <v>0.65</v>
      </c>
      <c r="N37" s="208">
        <v>0.2</v>
      </c>
      <c r="O37" s="185">
        <v>0.6</v>
      </c>
      <c r="P37" s="220">
        <f t="shared" si="29"/>
        <v>2.25</v>
      </c>
      <c r="Q37" s="56"/>
      <c r="R37" s="26" t="s">
        <v>220</v>
      </c>
      <c r="S37" s="26" t="s">
        <v>220</v>
      </c>
      <c r="T37" s="430"/>
      <c r="V37" s="47" t="s">
        <v>33</v>
      </c>
      <c r="W37" s="250" t="s">
        <v>213</v>
      </c>
      <c r="X37" s="54" t="s">
        <v>64</v>
      </c>
      <c r="Y37" s="215">
        <f t="shared" si="30"/>
        <v>1</v>
      </c>
      <c r="Z37" s="216">
        <v>1</v>
      </c>
      <c r="AA37" s="217">
        <v>0</v>
      </c>
      <c r="AB37" s="218">
        <v>1</v>
      </c>
      <c r="AC37" s="252"/>
      <c r="AD37" s="207">
        <v>0.2</v>
      </c>
      <c r="AE37" s="208">
        <v>0.2</v>
      </c>
      <c r="AF37" s="208">
        <v>0.45</v>
      </c>
      <c r="AG37" s="208">
        <v>0.35</v>
      </c>
      <c r="AH37" s="185">
        <v>0.45</v>
      </c>
      <c r="AI37" s="220">
        <f t="shared" si="31"/>
        <v>1.6500000000000001</v>
      </c>
      <c r="AJ37" s="199"/>
      <c r="AL37" s="47" t="s">
        <v>33</v>
      </c>
      <c r="AM37" s="53" t="s">
        <v>154</v>
      </c>
      <c r="AN37" s="54" t="s">
        <v>64</v>
      </c>
      <c r="AO37" s="215">
        <f t="shared" si="4"/>
        <v>1</v>
      </c>
      <c r="AP37" s="216">
        <f t="shared" si="5"/>
        <v>1</v>
      </c>
      <c r="AQ37" s="217">
        <f t="shared" si="6"/>
        <v>0</v>
      </c>
      <c r="AR37" s="218">
        <f t="shared" si="7"/>
        <v>0</v>
      </c>
      <c r="AS37" s="241"/>
      <c r="AT37" s="207">
        <f t="shared" si="8"/>
        <v>0.60000000000000009</v>
      </c>
      <c r="AU37" s="208">
        <f t="shared" si="9"/>
        <v>-0.2</v>
      </c>
      <c r="AV37" s="208">
        <f t="shared" si="10"/>
        <v>0.2</v>
      </c>
      <c r="AW37" s="208">
        <f t="shared" si="11"/>
        <v>-0.14999999999999997</v>
      </c>
      <c r="AX37" s="185">
        <f t="shared" si="12"/>
        <v>0.14999999999999997</v>
      </c>
      <c r="AY37" s="220">
        <f t="shared" si="13"/>
        <v>0.59999999999999987</v>
      </c>
      <c r="AZ37" s="204"/>
      <c r="BJ37" s="385" t="s">
        <v>64</v>
      </c>
      <c r="BK37" s="386">
        <f t="shared" si="32"/>
        <v>2</v>
      </c>
      <c r="BL37" s="387">
        <v>1</v>
      </c>
      <c r="BM37" s="388">
        <v>1</v>
      </c>
      <c r="BN37" s="389">
        <v>0</v>
      </c>
      <c r="BO37" s="389">
        <v>1</v>
      </c>
      <c r="BP37" s="390">
        <f t="shared" si="15"/>
        <v>1</v>
      </c>
      <c r="BQ37" s="484">
        <f>SUM(BP37:BP41)</f>
        <v>0</v>
      </c>
      <c r="BR37" s="416" t="s">
        <v>248</v>
      </c>
      <c r="BS37" s="13"/>
    </row>
    <row r="38" spans="1:71" ht="18.75" customHeight="1" outlineLevel="1" thickTop="1" thickBot="1">
      <c r="A38" s="183"/>
      <c r="B38" s="258"/>
      <c r="C38" s="47" t="s">
        <v>31</v>
      </c>
      <c r="D38" s="189" t="s">
        <v>99</v>
      </c>
      <c r="E38" s="26" t="s">
        <v>66</v>
      </c>
      <c r="F38" s="215">
        <f t="shared" si="28"/>
        <v>1</v>
      </c>
      <c r="G38" s="216">
        <v>1</v>
      </c>
      <c r="H38" s="217">
        <v>0</v>
      </c>
      <c r="I38" s="218">
        <v>0</v>
      </c>
      <c r="J38" s="219"/>
      <c r="K38" s="207"/>
      <c r="L38" s="208">
        <v>0.02</v>
      </c>
      <c r="M38" s="208"/>
      <c r="N38" s="208"/>
      <c r="O38" s="185">
        <v>0.1</v>
      </c>
      <c r="P38" s="220">
        <f t="shared" si="29"/>
        <v>0.12000000000000001</v>
      </c>
      <c r="Q38" s="56"/>
      <c r="R38" s="26" t="s">
        <v>304</v>
      </c>
      <c r="S38" s="26" t="s">
        <v>304</v>
      </c>
      <c r="T38" s="426"/>
      <c r="V38" s="47" t="s">
        <v>31</v>
      </c>
      <c r="W38" s="250" t="s">
        <v>214</v>
      </c>
      <c r="X38" s="54" t="s">
        <v>66</v>
      </c>
      <c r="Y38" s="215">
        <f t="shared" si="30"/>
        <v>1</v>
      </c>
      <c r="Z38" s="216">
        <v>1</v>
      </c>
      <c r="AA38" s="217">
        <v>0</v>
      </c>
      <c r="AB38" s="218">
        <v>0</v>
      </c>
      <c r="AC38" s="252"/>
      <c r="AD38" s="207"/>
      <c r="AE38" s="208">
        <v>0.02</v>
      </c>
      <c r="AF38" s="208"/>
      <c r="AG38" s="208"/>
      <c r="AH38" s="185">
        <v>0.1</v>
      </c>
      <c r="AI38" s="220">
        <f t="shared" si="31"/>
        <v>0.12000000000000001</v>
      </c>
      <c r="AJ38" s="199"/>
      <c r="AL38" s="47" t="s">
        <v>31</v>
      </c>
      <c r="AM38" s="53" t="s">
        <v>155</v>
      </c>
      <c r="AN38" s="54" t="s">
        <v>66</v>
      </c>
      <c r="AO38" s="215">
        <f t="shared" si="4"/>
        <v>0</v>
      </c>
      <c r="AP38" s="216">
        <f t="shared" si="5"/>
        <v>0</v>
      </c>
      <c r="AQ38" s="217">
        <f t="shared" si="6"/>
        <v>0</v>
      </c>
      <c r="AR38" s="218">
        <f t="shared" si="7"/>
        <v>0</v>
      </c>
      <c r="AS38" s="241"/>
      <c r="AT38" s="207">
        <f t="shared" si="8"/>
        <v>0</v>
      </c>
      <c r="AU38" s="208">
        <f t="shared" si="9"/>
        <v>0</v>
      </c>
      <c r="AV38" s="208">
        <f t="shared" si="10"/>
        <v>0</v>
      </c>
      <c r="AW38" s="208">
        <f t="shared" si="11"/>
        <v>0</v>
      </c>
      <c r="AX38" s="185">
        <f t="shared" si="12"/>
        <v>0</v>
      </c>
      <c r="AY38" s="220">
        <f t="shared" si="13"/>
        <v>0</v>
      </c>
      <c r="AZ38" s="204"/>
      <c r="BJ38" s="391" t="s">
        <v>66</v>
      </c>
      <c r="BK38" s="392">
        <f>BL38+BM38</f>
        <v>1</v>
      </c>
      <c r="BL38" s="393">
        <v>1</v>
      </c>
      <c r="BM38" s="394">
        <v>0</v>
      </c>
      <c r="BN38" s="395">
        <v>0</v>
      </c>
      <c r="BO38" s="395">
        <v>0</v>
      </c>
      <c r="BP38" s="396">
        <f t="shared" si="15"/>
        <v>0</v>
      </c>
      <c r="BQ38" s="485"/>
      <c r="BR38" s="417"/>
    </row>
    <row r="39" spans="1:71" ht="18.75" customHeight="1" outlineLevel="1" thickTop="1" thickBot="1">
      <c r="A39" s="183"/>
      <c r="B39" s="258"/>
      <c r="C39" s="47" t="s">
        <v>115</v>
      </c>
      <c r="D39" s="189" t="s">
        <v>100</v>
      </c>
      <c r="E39" s="26" t="s">
        <v>67</v>
      </c>
      <c r="F39" s="215">
        <f t="shared" si="28"/>
        <v>1</v>
      </c>
      <c r="G39" s="216">
        <v>1</v>
      </c>
      <c r="H39" s="217">
        <v>0</v>
      </c>
      <c r="I39" s="218">
        <v>2</v>
      </c>
      <c r="J39" s="219"/>
      <c r="K39" s="207">
        <v>0.05</v>
      </c>
      <c r="L39" s="208">
        <v>0.05</v>
      </c>
      <c r="M39" s="208"/>
      <c r="N39" s="208">
        <v>0.4</v>
      </c>
      <c r="O39" s="185">
        <v>0.1</v>
      </c>
      <c r="P39" s="220">
        <f t="shared" si="29"/>
        <v>0.6</v>
      </c>
      <c r="Q39" s="56"/>
      <c r="R39" s="26" t="s">
        <v>220</v>
      </c>
      <c r="S39" s="26" t="s">
        <v>220</v>
      </c>
      <c r="T39" s="426"/>
      <c r="V39" s="47" t="s">
        <v>115</v>
      </c>
      <c r="W39" s="250" t="s">
        <v>215</v>
      </c>
      <c r="X39" s="54" t="s">
        <v>67</v>
      </c>
      <c r="Y39" s="215">
        <f t="shared" si="30"/>
        <v>1</v>
      </c>
      <c r="Z39" s="216">
        <v>1</v>
      </c>
      <c r="AA39" s="217">
        <v>0</v>
      </c>
      <c r="AB39" s="218">
        <v>3</v>
      </c>
      <c r="AC39" s="252"/>
      <c r="AD39" s="207">
        <v>0.05</v>
      </c>
      <c r="AE39" s="208">
        <v>0.05</v>
      </c>
      <c r="AF39" s="208"/>
      <c r="AG39" s="208">
        <v>0.2</v>
      </c>
      <c r="AH39" s="185">
        <v>0.3</v>
      </c>
      <c r="AI39" s="220">
        <f t="shared" si="31"/>
        <v>0.60000000000000009</v>
      </c>
      <c r="AJ39" s="199"/>
      <c r="AL39" s="47" t="s">
        <v>115</v>
      </c>
      <c r="AM39" s="53" t="s">
        <v>156</v>
      </c>
      <c r="AN39" s="54" t="s">
        <v>67</v>
      </c>
      <c r="AO39" s="215">
        <f t="shared" si="4"/>
        <v>0</v>
      </c>
      <c r="AP39" s="216">
        <f t="shared" si="5"/>
        <v>0</v>
      </c>
      <c r="AQ39" s="217">
        <f t="shared" si="6"/>
        <v>0</v>
      </c>
      <c r="AR39" s="218">
        <f t="shared" si="7"/>
        <v>-1</v>
      </c>
      <c r="AS39" s="241"/>
      <c r="AT39" s="207">
        <f t="shared" si="8"/>
        <v>0</v>
      </c>
      <c r="AU39" s="208">
        <f t="shared" si="9"/>
        <v>0</v>
      </c>
      <c r="AV39" s="208">
        <f t="shared" si="10"/>
        <v>0</v>
      </c>
      <c r="AW39" s="208">
        <f t="shared" si="11"/>
        <v>0.2</v>
      </c>
      <c r="AX39" s="185">
        <f t="shared" si="12"/>
        <v>-0.19999999999999998</v>
      </c>
      <c r="AY39" s="220">
        <f t="shared" si="13"/>
        <v>0</v>
      </c>
      <c r="AZ39" s="204"/>
      <c r="BJ39" s="391" t="s">
        <v>67</v>
      </c>
      <c r="BK39" s="392">
        <f>BL39+BM39</f>
        <v>2</v>
      </c>
      <c r="BL39" s="393">
        <v>1</v>
      </c>
      <c r="BM39" s="394">
        <v>1</v>
      </c>
      <c r="BN39" s="395">
        <v>3</v>
      </c>
      <c r="BO39" s="395">
        <v>3</v>
      </c>
      <c r="BP39" s="396">
        <f t="shared" si="15"/>
        <v>-1</v>
      </c>
      <c r="BQ39" s="485"/>
      <c r="BR39" s="417"/>
    </row>
    <row r="40" spans="1:71" ht="18.75" customHeight="1" outlineLevel="1" thickTop="1" thickBot="1">
      <c r="A40" s="183"/>
      <c r="B40" s="258"/>
      <c r="C40" s="47"/>
      <c r="D40" s="250" t="s">
        <v>179</v>
      </c>
      <c r="E40" s="26" t="s">
        <v>172</v>
      </c>
      <c r="F40" s="215">
        <f>G40+H40</f>
        <v>2</v>
      </c>
      <c r="G40" s="216">
        <v>1</v>
      </c>
      <c r="H40" s="217">
        <v>1</v>
      </c>
      <c r="I40" s="218">
        <v>1</v>
      </c>
      <c r="J40" s="219"/>
      <c r="K40" s="207"/>
      <c r="L40" s="208"/>
      <c r="M40" s="208"/>
      <c r="N40" s="208"/>
      <c r="O40" s="185">
        <v>1.9</v>
      </c>
      <c r="P40" s="220">
        <f>SUM(K40:O40)</f>
        <v>1.9</v>
      </c>
      <c r="Q40" s="56"/>
      <c r="R40" s="26"/>
      <c r="S40" s="26"/>
      <c r="T40" s="430"/>
      <c r="V40" s="47"/>
      <c r="W40" s="250" t="s">
        <v>216</v>
      </c>
      <c r="X40" s="26" t="s">
        <v>172</v>
      </c>
      <c r="Y40" s="215">
        <f>Z40+AA40</f>
        <v>2</v>
      </c>
      <c r="Z40" s="216">
        <v>1</v>
      </c>
      <c r="AA40" s="217">
        <v>1</v>
      </c>
      <c r="AB40" s="218">
        <v>1</v>
      </c>
      <c r="AC40" s="252"/>
      <c r="AD40" s="207"/>
      <c r="AE40" s="208"/>
      <c r="AF40" s="208"/>
      <c r="AG40" s="208"/>
      <c r="AH40" s="185">
        <v>1.9</v>
      </c>
      <c r="AI40" s="220">
        <f t="shared" ref="AI40:AI45" si="33">SUM(AD40:AH40)</f>
        <v>1.9</v>
      </c>
      <c r="AJ40" s="199"/>
      <c r="AL40" s="47"/>
      <c r="AM40" s="189" t="s">
        <v>171</v>
      </c>
      <c r="AN40" s="26" t="s">
        <v>172</v>
      </c>
      <c r="AO40" s="215">
        <f t="shared" si="4"/>
        <v>0</v>
      </c>
      <c r="AP40" s="216">
        <f t="shared" si="5"/>
        <v>0</v>
      </c>
      <c r="AQ40" s="217">
        <f t="shared" si="6"/>
        <v>0</v>
      </c>
      <c r="AR40" s="218">
        <f t="shared" si="7"/>
        <v>0</v>
      </c>
      <c r="AS40" s="241"/>
      <c r="AT40" s="207">
        <f t="shared" ref="AT40:AY40" si="34">K40-AD40</f>
        <v>0</v>
      </c>
      <c r="AU40" s="208">
        <f t="shared" si="34"/>
        <v>0</v>
      </c>
      <c r="AV40" s="208">
        <f t="shared" si="34"/>
        <v>0</v>
      </c>
      <c r="AW40" s="208">
        <f t="shared" si="34"/>
        <v>0</v>
      </c>
      <c r="AX40" s="185">
        <f t="shared" si="34"/>
        <v>0</v>
      </c>
      <c r="AY40" s="220">
        <f t="shared" si="34"/>
        <v>0</v>
      </c>
      <c r="AZ40" s="204"/>
      <c r="BJ40" s="391" t="s">
        <v>172</v>
      </c>
      <c r="BK40" s="392">
        <v>0</v>
      </c>
      <c r="BL40" s="393">
        <v>0</v>
      </c>
      <c r="BM40" s="394">
        <v>0</v>
      </c>
      <c r="BN40" s="395">
        <v>0</v>
      </c>
      <c r="BO40" s="395">
        <v>1</v>
      </c>
      <c r="BP40" s="396">
        <f t="shared" si="15"/>
        <v>1</v>
      </c>
      <c r="BQ40" s="485"/>
      <c r="BR40" s="417" t="s">
        <v>248</v>
      </c>
    </row>
    <row r="41" spans="1:71" ht="18.75" customHeight="1" outlineLevel="1" thickTop="1" thickBot="1">
      <c r="A41" s="183"/>
      <c r="B41" s="258"/>
      <c r="C41" s="47" t="s">
        <v>29</v>
      </c>
      <c r="D41" s="189" t="s">
        <v>101</v>
      </c>
      <c r="E41" s="26" t="s">
        <v>68</v>
      </c>
      <c r="F41" s="215">
        <f t="shared" si="28"/>
        <v>7</v>
      </c>
      <c r="G41" s="216">
        <v>2</v>
      </c>
      <c r="H41" s="217">
        <v>5</v>
      </c>
      <c r="I41" s="218">
        <v>2</v>
      </c>
      <c r="J41" s="219"/>
      <c r="K41" s="207"/>
      <c r="L41" s="208">
        <v>0.03</v>
      </c>
      <c r="M41" s="208">
        <v>0.2</v>
      </c>
      <c r="N41" s="208">
        <v>0.4</v>
      </c>
      <c r="O41" s="185">
        <v>1.05</v>
      </c>
      <c r="P41" s="220">
        <f t="shared" si="29"/>
        <v>1.6800000000000002</v>
      </c>
      <c r="Q41" s="56"/>
      <c r="R41" s="26" t="s">
        <v>220</v>
      </c>
      <c r="S41" s="26" t="s">
        <v>220</v>
      </c>
      <c r="T41" s="426"/>
      <c r="V41" s="47" t="s">
        <v>29</v>
      </c>
      <c r="W41" s="250" t="s">
        <v>217</v>
      </c>
      <c r="X41" s="54" t="s">
        <v>68</v>
      </c>
      <c r="Y41" s="215">
        <f>Z41+AA41</f>
        <v>6</v>
      </c>
      <c r="Z41" s="216">
        <v>2</v>
      </c>
      <c r="AA41" s="217">
        <v>4</v>
      </c>
      <c r="AB41" s="218">
        <v>1</v>
      </c>
      <c r="AC41" s="252"/>
      <c r="AD41" s="207"/>
      <c r="AE41" s="208">
        <v>0.03</v>
      </c>
      <c r="AF41" s="208">
        <v>0.2</v>
      </c>
      <c r="AG41" s="208">
        <v>0.4</v>
      </c>
      <c r="AH41" s="185">
        <v>1.05</v>
      </c>
      <c r="AI41" s="220">
        <f t="shared" si="33"/>
        <v>1.6800000000000002</v>
      </c>
      <c r="AJ41" s="199"/>
      <c r="AL41" s="47" t="s">
        <v>29</v>
      </c>
      <c r="AM41" s="53" t="s">
        <v>157</v>
      </c>
      <c r="AN41" s="54" t="s">
        <v>68</v>
      </c>
      <c r="AO41" s="215">
        <f t="shared" si="4"/>
        <v>1</v>
      </c>
      <c r="AP41" s="216">
        <f t="shared" si="5"/>
        <v>0</v>
      </c>
      <c r="AQ41" s="217">
        <f t="shared" si="6"/>
        <v>1</v>
      </c>
      <c r="AR41" s="218">
        <f t="shared" si="7"/>
        <v>1</v>
      </c>
      <c r="AS41" s="241"/>
      <c r="AT41" s="207">
        <f t="shared" ref="AT41:AY43" si="35">K41-AD41</f>
        <v>0</v>
      </c>
      <c r="AU41" s="208">
        <f t="shared" si="35"/>
        <v>0</v>
      </c>
      <c r="AV41" s="208">
        <f t="shared" si="35"/>
        <v>0</v>
      </c>
      <c r="AW41" s="208">
        <f t="shared" si="35"/>
        <v>0</v>
      </c>
      <c r="AX41" s="185">
        <f t="shared" si="35"/>
        <v>0</v>
      </c>
      <c r="AY41" s="220">
        <f t="shared" si="35"/>
        <v>0</v>
      </c>
      <c r="AZ41" s="204"/>
      <c r="BJ41" s="397" t="s">
        <v>68</v>
      </c>
      <c r="BK41" s="398">
        <f>BL41+BM41</f>
        <v>3</v>
      </c>
      <c r="BL41" s="399">
        <v>1</v>
      </c>
      <c r="BM41" s="400">
        <v>2</v>
      </c>
      <c r="BN41" s="401">
        <v>3</v>
      </c>
      <c r="BO41" s="401">
        <v>1</v>
      </c>
      <c r="BP41" s="402">
        <f t="shared" si="15"/>
        <v>-1</v>
      </c>
      <c r="BQ41" s="486"/>
      <c r="BR41" s="418"/>
    </row>
    <row r="42" spans="1:71" ht="18.75" customHeight="1" outlineLevel="1" thickTop="1" thickBot="1">
      <c r="A42" s="183"/>
      <c r="B42" s="258"/>
      <c r="C42" s="251" t="s">
        <v>25</v>
      </c>
      <c r="D42" s="250" t="s">
        <v>180</v>
      </c>
      <c r="E42" s="26" t="s">
        <v>170</v>
      </c>
      <c r="F42" s="215">
        <f>G42+H42</f>
        <v>3</v>
      </c>
      <c r="G42" s="216">
        <v>1</v>
      </c>
      <c r="H42" s="217">
        <v>2</v>
      </c>
      <c r="I42" s="218">
        <v>2</v>
      </c>
      <c r="J42" s="219"/>
      <c r="K42" s="207">
        <v>0.2</v>
      </c>
      <c r="L42" s="208">
        <v>0.2</v>
      </c>
      <c r="M42" s="208"/>
      <c r="N42" s="208">
        <v>0.95</v>
      </c>
      <c r="O42" s="185">
        <v>1.1499999999999999</v>
      </c>
      <c r="P42" s="220">
        <f>SUM(K42:O42)</f>
        <v>2.5</v>
      </c>
      <c r="Q42" s="56"/>
      <c r="R42" s="26" t="s">
        <v>220</v>
      </c>
      <c r="S42" s="26" t="s">
        <v>220</v>
      </c>
      <c r="T42" s="426"/>
      <c r="V42" s="47" t="s">
        <v>25</v>
      </c>
      <c r="W42" s="250" t="s">
        <v>218</v>
      </c>
      <c r="X42" s="26" t="s">
        <v>170</v>
      </c>
      <c r="Y42" s="215">
        <f>Z42+AA42</f>
        <v>3</v>
      </c>
      <c r="Z42" s="216">
        <v>1</v>
      </c>
      <c r="AA42" s="217">
        <v>2</v>
      </c>
      <c r="AB42" s="218">
        <v>2</v>
      </c>
      <c r="AC42" s="252"/>
      <c r="AD42" s="207">
        <v>0.1</v>
      </c>
      <c r="AE42" s="208">
        <v>0.2</v>
      </c>
      <c r="AF42" s="208"/>
      <c r="AG42" s="208">
        <v>1.05</v>
      </c>
      <c r="AH42" s="185">
        <v>1.05</v>
      </c>
      <c r="AI42" s="220">
        <f t="shared" si="33"/>
        <v>2.4000000000000004</v>
      </c>
      <c r="AJ42" s="199"/>
      <c r="AL42" s="47" t="s">
        <v>25</v>
      </c>
      <c r="AM42" s="189" t="s">
        <v>169</v>
      </c>
      <c r="AN42" s="26" t="s">
        <v>170</v>
      </c>
      <c r="AO42" s="215">
        <f t="shared" si="4"/>
        <v>0</v>
      </c>
      <c r="AP42" s="216">
        <f t="shared" si="5"/>
        <v>0</v>
      </c>
      <c r="AQ42" s="217">
        <f t="shared" si="6"/>
        <v>0</v>
      </c>
      <c r="AR42" s="218">
        <f t="shared" si="7"/>
        <v>0</v>
      </c>
      <c r="AS42" s="241"/>
      <c r="AT42" s="207">
        <f t="shared" si="35"/>
        <v>0.1</v>
      </c>
      <c r="AU42" s="208">
        <f t="shared" si="35"/>
        <v>0</v>
      </c>
      <c r="AV42" s="208">
        <f t="shared" si="35"/>
        <v>0</v>
      </c>
      <c r="AW42" s="208">
        <f t="shared" si="35"/>
        <v>-0.10000000000000009</v>
      </c>
      <c r="AX42" s="185">
        <f t="shared" si="35"/>
        <v>9.9999999999999867E-2</v>
      </c>
      <c r="AY42" s="220">
        <f t="shared" si="35"/>
        <v>9.9999999999999645E-2</v>
      </c>
      <c r="AZ42" s="204"/>
      <c r="BJ42" s="362" t="s">
        <v>170</v>
      </c>
      <c r="BK42" s="363">
        <v>0</v>
      </c>
      <c r="BL42" s="364">
        <v>0</v>
      </c>
      <c r="BM42" s="365">
        <v>0</v>
      </c>
      <c r="BN42" s="366">
        <v>0</v>
      </c>
      <c r="BO42" s="366">
        <v>2</v>
      </c>
      <c r="BP42" s="367">
        <f t="shared" si="15"/>
        <v>2</v>
      </c>
      <c r="BQ42" s="425"/>
      <c r="BR42" s="411" t="s">
        <v>248</v>
      </c>
    </row>
    <row r="43" spans="1:71" ht="17.25" outlineLevel="1" thickTop="1" thickBot="1">
      <c r="A43" s="183"/>
      <c r="B43" s="258"/>
      <c r="C43" s="427"/>
      <c r="D43" s="455" t="s">
        <v>301</v>
      </c>
      <c r="E43" s="428" t="s">
        <v>279</v>
      </c>
      <c r="F43" s="215">
        <f>G43+H43</f>
        <v>1</v>
      </c>
      <c r="G43" s="216">
        <v>1</v>
      </c>
      <c r="H43" s="217">
        <v>0</v>
      </c>
      <c r="I43" s="218">
        <v>3</v>
      </c>
      <c r="J43" s="219"/>
      <c r="K43" s="207">
        <v>0.45</v>
      </c>
      <c r="L43" s="208"/>
      <c r="M43" s="208"/>
      <c r="N43" s="208"/>
      <c r="O43" s="185">
        <v>0.5</v>
      </c>
      <c r="P43" s="220">
        <f>SUM(K43:O43)</f>
        <v>0.95</v>
      </c>
      <c r="Q43" s="56"/>
      <c r="R43" s="26" t="s">
        <v>220</v>
      </c>
      <c r="S43" s="26" t="s">
        <v>220</v>
      </c>
      <c r="T43" s="426"/>
      <c r="V43" s="47"/>
      <c r="W43" s="446" t="s">
        <v>280</v>
      </c>
      <c r="X43" s="54" t="s">
        <v>279</v>
      </c>
      <c r="Y43" s="215">
        <f>Z43+AA43</f>
        <v>1</v>
      </c>
      <c r="Z43" s="216">
        <v>1</v>
      </c>
      <c r="AA43" s="217">
        <v>0</v>
      </c>
      <c r="AB43" s="218">
        <v>3</v>
      </c>
      <c r="AC43" s="252"/>
      <c r="AD43" s="207">
        <v>0.45</v>
      </c>
      <c r="AE43" s="208"/>
      <c r="AF43" s="208"/>
      <c r="AG43" s="208"/>
      <c r="AH43" s="185">
        <v>0.5</v>
      </c>
      <c r="AI43" s="220">
        <f t="shared" si="33"/>
        <v>0.95</v>
      </c>
      <c r="AJ43" s="199"/>
      <c r="AL43" s="47"/>
      <c r="AM43" s="446" t="s">
        <v>280</v>
      </c>
      <c r="AN43" s="54" t="s">
        <v>279</v>
      </c>
      <c r="AO43" s="215">
        <f>F43-Y43</f>
        <v>0</v>
      </c>
      <c r="AP43" s="216">
        <f>G43-Z43</f>
        <v>0</v>
      </c>
      <c r="AQ43" s="217">
        <f>H43-AA43</f>
        <v>0</v>
      </c>
      <c r="AR43" s="218">
        <f>I43-AB43</f>
        <v>0</v>
      </c>
      <c r="AS43" s="241"/>
      <c r="AT43" s="207">
        <f t="shared" si="35"/>
        <v>0</v>
      </c>
      <c r="AU43" s="208">
        <f t="shared" si="35"/>
        <v>0</v>
      </c>
      <c r="AV43" s="208">
        <f t="shared" si="35"/>
        <v>0</v>
      </c>
      <c r="AW43" s="208">
        <f t="shared" si="35"/>
        <v>0</v>
      </c>
      <c r="AX43" s="185">
        <f t="shared" si="35"/>
        <v>0</v>
      </c>
      <c r="AY43" s="220">
        <f t="shared" si="35"/>
        <v>0</v>
      </c>
      <c r="AZ43" s="204"/>
      <c r="BJ43" s="350" t="s">
        <v>69</v>
      </c>
      <c r="BK43" s="351">
        <f>BL43+BM43</f>
        <v>2</v>
      </c>
      <c r="BL43" s="352">
        <v>1</v>
      </c>
      <c r="BM43" s="353">
        <v>1</v>
      </c>
      <c r="BN43" s="354">
        <v>2</v>
      </c>
      <c r="BO43" s="354">
        <v>1</v>
      </c>
      <c r="BP43" s="355">
        <f>I43-BN43</f>
        <v>1</v>
      </c>
      <c r="BQ43" s="425"/>
      <c r="BR43" s="412"/>
    </row>
    <row r="44" spans="1:71" ht="17.25" outlineLevel="1" thickTop="1" thickBot="1">
      <c r="A44" s="183"/>
      <c r="B44" s="258"/>
      <c r="C44" s="427"/>
      <c r="D44" s="455" t="s">
        <v>302</v>
      </c>
      <c r="E44" s="428" t="s">
        <v>274</v>
      </c>
      <c r="F44" s="215">
        <v>1</v>
      </c>
      <c r="G44" s="216">
        <v>1</v>
      </c>
      <c r="H44" s="217">
        <v>0</v>
      </c>
      <c r="I44" s="218">
        <v>3</v>
      </c>
      <c r="J44" s="219"/>
      <c r="K44" s="207"/>
      <c r="L44" s="208">
        <v>0.06</v>
      </c>
      <c r="M44" s="208">
        <v>0.2</v>
      </c>
      <c r="N44" s="208">
        <v>0.25</v>
      </c>
      <c r="O44" s="185">
        <v>1.1000000000000001</v>
      </c>
      <c r="P44" s="220">
        <f t="shared" si="29"/>
        <v>1.61</v>
      </c>
      <c r="Q44" s="56"/>
      <c r="R44" s="26" t="s">
        <v>220</v>
      </c>
      <c r="S44" s="26" t="s">
        <v>220</v>
      </c>
      <c r="T44" s="426"/>
      <c r="V44" s="47"/>
      <c r="W44" s="446" t="s">
        <v>276</v>
      </c>
      <c r="X44" s="54" t="s">
        <v>274</v>
      </c>
      <c r="Y44" s="215">
        <v>1</v>
      </c>
      <c r="Z44" s="216">
        <v>1</v>
      </c>
      <c r="AA44" s="217">
        <v>0</v>
      </c>
      <c r="AB44" s="218">
        <v>3</v>
      </c>
      <c r="AC44" s="252"/>
      <c r="AD44" s="207"/>
      <c r="AE44" s="208">
        <v>0.06</v>
      </c>
      <c r="AF44" s="208">
        <v>0.1</v>
      </c>
      <c r="AG44" s="208">
        <v>0.25</v>
      </c>
      <c r="AH44" s="185">
        <v>0.9</v>
      </c>
      <c r="AI44" s="220">
        <f t="shared" si="33"/>
        <v>1.31</v>
      </c>
      <c r="AJ44" s="199"/>
      <c r="AL44" s="47"/>
      <c r="AM44" s="446" t="s">
        <v>277</v>
      </c>
      <c r="AN44" s="54" t="s">
        <v>274</v>
      </c>
      <c r="AO44" s="215">
        <f t="shared" si="4"/>
        <v>0</v>
      </c>
      <c r="AP44" s="216">
        <f t="shared" si="5"/>
        <v>0</v>
      </c>
      <c r="AQ44" s="217">
        <f t="shared" si="6"/>
        <v>0</v>
      </c>
      <c r="AR44" s="218">
        <f t="shared" si="7"/>
        <v>0</v>
      </c>
      <c r="AS44" s="241"/>
      <c r="AT44" s="207">
        <f t="shared" ref="AT44:AY44" si="36">K44-AD44</f>
        <v>0</v>
      </c>
      <c r="AU44" s="208">
        <f t="shared" si="36"/>
        <v>0</v>
      </c>
      <c r="AV44" s="208">
        <f t="shared" si="36"/>
        <v>0.1</v>
      </c>
      <c r="AW44" s="208">
        <f t="shared" si="36"/>
        <v>0</v>
      </c>
      <c r="AX44" s="185">
        <f t="shared" si="36"/>
        <v>0.20000000000000007</v>
      </c>
      <c r="AY44" s="220">
        <f t="shared" si="36"/>
        <v>0.30000000000000004</v>
      </c>
      <c r="AZ44" s="204"/>
      <c r="BJ44" s="350" t="s">
        <v>69</v>
      </c>
      <c r="BK44" s="351">
        <f>BL44+BM44</f>
        <v>2</v>
      </c>
      <c r="BL44" s="352">
        <v>1</v>
      </c>
      <c r="BM44" s="353">
        <v>1</v>
      </c>
      <c r="BN44" s="354">
        <v>2</v>
      </c>
      <c r="BO44" s="354">
        <v>1</v>
      </c>
      <c r="BP44" s="355">
        <f t="shared" si="15"/>
        <v>1</v>
      </c>
      <c r="BQ44" s="481" t="s">
        <v>256</v>
      </c>
      <c r="BR44" s="412"/>
    </row>
    <row r="45" spans="1:71" ht="17.25" outlineLevel="1" thickTop="1" thickBot="1">
      <c r="A45" s="183"/>
      <c r="B45" s="258"/>
      <c r="C45" s="427"/>
      <c r="D45" s="455" t="s">
        <v>303</v>
      </c>
      <c r="E45" s="428" t="s">
        <v>281</v>
      </c>
      <c r="F45" s="215">
        <v>1</v>
      </c>
      <c r="G45" s="216">
        <v>1</v>
      </c>
      <c r="H45" s="217">
        <v>0</v>
      </c>
      <c r="I45" s="218">
        <v>0</v>
      </c>
      <c r="J45" s="219"/>
      <c r="K45" s="207"/>
      <c r="L45" s="208"/>
      <c r="M45" s="208">
        <v>0.35</v>
      </c>
      <c r="N45" s="208"/>
      <c r="O45" s="185">
        <v>0.1</v>
      </c>
      <c r="P45" s="220">
        <f>SUM(K45:O45)</f>
        <v>0.44999999999999996</v>
      </c>
      <c r="Q45" s="56"/>
      <c r="R45" s="26" t="s">
        <v>220</v>
      </c>
      <c r="S45" s="26" t="s">
        <v>304</v>
      </c>
      <c r="T45" s="426"/>
      <c r="V45" s="47"/>
      <c r="W45" s="446" t="s">
        <v>282</v>
      </c>
      <c r="X45" s="54" t="s">
        <v>281</v>
      </c>
      <c r="Y45" s="215">
        <v>1</v>
      </c>
      <c r="Z45" s="216">
        <v>1</v>
      </c>
      <c r="AA45" s="217">
        <v>0</v>
      </c>
      <c r="AB45" s="218">
        <v>0</v>
      </c>
      <c r="AC45" s="252"/>
      <c r="AD45" s="207"/>
      <c r="AE45" s="208"/>
      <c r="AF45" s="208">
        <v>0.35</v>
      </c>
      <c r="AG45" s="208"/>
      <c r="AH45" s="185">
        <v>0.1</v>
      </c>
      <c r="AI45" s="220">
        <f t="shared" si="33"/>
        <v>0.44999999999999996</v>
      </c>
      <c r="AJ45" s="199"/>
      <c r="AL45" s="47"/>
      <c r="AM45" s="446" t="s">
        <v>282</v>
      </c>
      <c r="AN45" s="54" t="s">
        <v>281</v>
      </c>
      <c r="AO45" s="215">
        <f t="shared" ref="AO45:AR46" si="37">F45-Y45</f>
        <v>0</v>
      </c>
      <c r="AP45" s="216">
        <f t="shared" si="37"/>
        <v>0</v>
      </c>
      <c r="AQ45" s="217">
        <f t="shared" si="37"/>
        <v>0</v>
      </c>
      <c r="AR45" s="218">
        <f t="shared" si="37"/>
        <v>0</v>
      </c>
      <c r="AS45" s="241"/>
      <c r="AT45" s="207">
        <f t="shared" ref="AT45:AY46" si="38">K45-AD45</f>
        <v>0</v>
      </c>
      <c r="AU45" s="208">
        <f t="shared" si="38"/>
        <v>0</v>
      </c>
      <c r="AV45" s="208">
        <f t="shared" si="38"/>
        <v>0</v>
      </c>
      <c r="AW45" s="208">
        <f t="shared" si="38"/>
        <v>0</v>
      </c>
      <c r="AX45" s="185">
        <f t="shared" si="38"/>
        <v>0</v>
      </c>
      <c r="AY45" s="220">
        <f t="shared" si="38"/>
        <v>0</v>
      </c>
      <c r="AZ45" s="204"/>
      <c r="BJ45" s="350" t="s">
        <v>69</v>
      </c>
      <c r="BK45" s="351">
        <f>BL45+BM45</f>
        <v>2</v>
      </c>
      <c r="BL45" s="352">
        <v>1</v>
      </c>
      <c r="BM45" s="353">
        <v>1</v>
      </c>
      <c r="BN45" s="354">
        <v>2</v>
      </c>
      <c r="BO45" s="354">
        <v>1</v>
      </c>
      <c r="BP45" s="355">
        <f>I45-BN45</f>
        <v>-2</v>
      </c>
      <c r="BQ45" s="482"/>
      <c r="BR45" s="412"/>
    </row>
    <row r="46" spans="1:71" ht="18.75" customHeight="1" outlineLevel="1" thickTop="1" thickBot="1">
      <c r="A46" s="183"/>
      <c r="B46" s="258"/>
      <c r="C46" s="251"/>
      <c r="D46" s="444" t="s">
        <v>273</v>
      </c>
      <c r="E46" s="445" t="s">
        <v>268</v>
      </c>
      <c r="F46" s="215">
        <f>G46+H46</f>
        <v>2</v>
      </c>
      <c r="G46" s="216">
        <v>1</v>
      </c>
      <c r="H46" s="217">
        <v>1</v>
      </c>
      <c r="I46" s="218">
        <v>1</v>
      </c>
      <c r="J46" s="219"/>
      <c r="K46" s="207">
        <v>0.05</v>
      </c>
      <c r="L46" s="208">
        <v>0.18</v>
      </c>
      <c r="M46" s="208">
        <v>0</v>
      </c>
      <c r="N46" s="208">
        <v>0.45</v>
      </c>
      <c r="O46" s="185">
        <v>0.2</v>
      </c>
      <c r="P46" s="220">
        <f>SUM(K46:O46)</f>
        <v>0.87999999999999989</v>
      </c>
      <c r="Q46" s="56"/>
      <c r="R46" s="26" t="s">
        <v>220</v>
      </c>
      <c r="S46" s="26" t="s">
        <v>220</v>
      </c>
      <c r="T46" s="426"/>
      <c r="V46" s="47"/>
      <c r="W46" s="259" t="s">
        <v>267</v>
      </c>
      <c r="X46" s="26" t="s">
        <v>268</v>
      </c>
      <c r="Y46" s="215">
        <f>Z46+AA46</f>
        <v>2</v>
      </c>
      <c r="Z46" s="216">
        <v>1</v>
      </c>
      <c r="AA46" s="217">
        <v>1</v>
      </c>
      <c r="AB46" s="218">
        <v>1</v>
      </c>
      <c r="AC46" s="252"/>
      <c r="AD46" s="207">
        <v>0.05</v>
      </c>
      <c r="AE46" s="208">
        <v>0.18</v>
      </c>
      <c r="AF46" s="208">
        <v>0</v>
      </c>
      <c r="AG46" s="208">
        <v>0.45</v>
      </c>
      <c r="AH46" s="185">
        <v>0.2</v>
      </c>
      <c r="AI46" s="220">
        <f>SUM(AD46:AH46)</f>
        <v>0.87999999999999989</v>
      </c>
      <c r="AJ46" s="199"/>
      <c r="AL46" s="47" t="s">
        <v>25</v>
      </c>
      <c r="AM46" s="259" t="s">
        <v>267</v>
      </c>
      <c r="AN46" s="26" t="s">
        <v>268</v>
      </c>
      <c r="AO46" s="215">
        <f t="shared" si="37"/>
        <v>0</v>
      </c>
      <c r="AP46" s="216">
        <f t="shared" si="37"/>
        <v>0</v>
      </c>
      <c r="AQ46" s="217">
        <f t="shared" si="37"/>
        <v>0</v>
      </c>
      <c r="AR46" s="218">
        <f t="shared" si="37"/>
        <v>0</v>
      </c>
      <c r="AS46" s="241"/>
      <c r="AT46" s="207">
        <f t="shared" si="38"/>
        <v>0</v>
      </c>
      <c r="AU46" s="208">
        <f t="shared" si="38"/>
        <v>0</v>
      </c>
      <c r="AV46" s="208">
        <f t="shared" si="38"/>
        <v>0</v>
      </c>
      <c r="AW46" s="208">
        <f t="shared" si="38"/>
        <v>0</v>
      </c>
      <c r="AX46" s="185">
        <f t="shared" si="38"/>
        <v>0</v>
      </c>
      <c r="AY46" s="220">
        <f t="shared" si="38"/>
        <v>0</v>
      </c>
      <c r="AZ46" s="204"/>
      <c r="BJ46" s="362" t="s">
        <v>170</v>
      </c>
      <c r="BK46" s="363">
        <v>0</v>
      </c>
      <c r="BL46" s="364">
        <v>0</v>
      </c>
      <c r="BM46" s="365">
        <v>0</v>
      </c>
      <c r="BN46" s="366">
        <v>0</v>
      </c>
      <c r="BO46" s="366">
        <v>2</v>
      </c>
      <c r="BP46" s="367">
        <f>I46-BN46</f>
        <v>1</v>
      </c>
      <c r="BQ46" s="482"/>
      <c r="BR46" s="411" t="s">
        <v>248</v>
      </c>
    </row>
    <row r="47" spans="1:71" ht="22.5" customHeight="1" thickTop="1" thickBot="1">
      <c r="C47" s="37"/>
      <c r="D47" s="37" t="s">
        <v>70</v>
      </c>
      <c r="E47" s="238"/>
      <c r="F47" s="221">
        <f>SUM(F22:F46)</f>
        <v>66</v>
      </c>
      <c r="G47" s="222">
        <f>SUM(G22:G46)</f>
        <v>38</v>
      </c>
      <c r="H47" s="223">
        <f>SUM(H22:H46)</f>
        <v>28</v>
      </c>
      <c r="I47" s="224">
        <f>SUM(I22:I46)</f>
        <v>85</v>
      </c>
      <c r="J47" s="225"/>
      <c r="K47" s="226">
        <f t="shared" ref="K47:P47" si="39">SUM(K22:K46)</f>
        <v>5.3500000000000005</v>
      </c>
      <c r="L47" s="227">
        <f t="shared" si="39"/>
        <v>4.5749999999999993</v>
      </c>
      <c r="M47" s="227">
        <f t="shared" si="39"/>
        <v>5.45</v>
      </c>
      <c r="N47" s="227">
        <f t="shared" si="39"/>
        <v>7.2000000000000011</v>
      </c>
      <c r="O47" s="228">
        <f t="shared" si="39"/>
        <v>15.1</v>
      </c>
      <c r="P47" s="229">
        <f t="shared" si="39"/>
        <v>37.675000000000011</v>
      </c>
      <c r="Q47" s="56"/>
      <c r="R47" s="423">
        <f>COUNTA(R22:R46)</f>
        <v>19</v>
      </c>
      <c r="S47" s="423">
        <f>COUNTA(S22:S46)</f>
        <v>19</v>
      </c>
      <c r="T47" s="432">
        <f>COUNTA(T22:T46)</f>
        <v>0</v>
      </c>
      <c r="V47" s="37"/>
      <c r="W47" s="256" t="s">
        <v>70</v>
      </c>
      <c r="X47" s="64"/>
      <c r="Y47" s="221">
        <f>SUM(Y22:Y46)</f>
        <v>62</v>
      </c>
      <c r="Z47" s="222">
        <f>SUM(Z22:Z46)</f>
        <v>35</v>
      </c>
      <c r="AA47" s="223">
        <f>SUM(AA22:AA46)</f>
        <v>27</v>
      </c>
      <c r="AB47" s="224">
        <f>SUM(AB22:AB46)</f>
        <v>79</v>
      </c>
      <c r="AC47" s="254"/>
      <c r="AD47" s="226">
        <f t="shared" ref="AD47:AI47" si="40">SUM(AD22:AD46)</f>
        <v>4.8</v>
      </c>
      <c r="AE47" s="227">
        <f t="shared" si="40"/>
        <v>5.0149999999999988</v>
      </c>
      <c r="AF47" s="227">
        <f t="shared" si="40"/>
        <v>6.2499999999999991</v>
      </c>
      <c r="AG47" s="227">
        <f t="shared" si="40"/>
        <v>6.8</v>
      </c>
      <c r="AH47" s="228">
        <f t="shared" si="40"/>
        <v>14.4</v>
      </c>
      <c r="AI47" s="229">
        <f t="shared" si="40"/>
        <v>37.265000000000008</v>
      </c>
      <c r="AJ47" s="199"/>
      <c r="AL47" s="37"/>
      <c r="AM47" s="63" t="s">
        <v>70</v>
      </c>
      <c r="AN47" s="64"/>
      <c r="AO47" s="221">
        <f t="shared" si="4"/>
        <v>4</v>
      </c>
      <c r="AP47" s="222">
        <f t="shared" si="5"/>
        <v>3</v>
      </c>
      <c r="AQ47" s="223">
        <f t="shared" si="6"/>
        <v>1</v>
      </c>
      <c r="AR47" s="224">
        <f t="shared" si="7"/>
        <v>6</v>
      </c>
      <c r="AS47" s="246"/>
      <c r="AT47" s="226">
        <f t="shared" ref="AT47:AY48" si="41">K47-AD47</f>
        <v>0.55000000000000071</v>
      </c>
      <c r="AU47" s="227">
        <f t="shared" si="41"/>
        <v>-0.4399999999999995</v>
      </c>
      <c r="AV47" s="227">
        <f t="shared" si="41"/>
        <v>-0.79999999999999893</v>
      </c>
      <c r="AW47" s="227">
        <f t="shared" si="41"/>
        <v>0.40000000000000124</v>
      </c>
      <c r="AX47" s="228">
        <f t="shared" si="41"/>
        <v>0.69999999999999929</v>
      </c>
      <c r="AY47" s="229">
        <f t="shared" si="41"/>
        <v>0.41000000000000369</v>
      </c>
      <c r="AZ47" s="204"/>
      <c r="BJ47" s="37" t="s">
        <v>243</v>
      </c>
      <c r="BK47" s="221">
        <f>SUM(BK22:BK44)</f>
        <v>60</v>
      </c>
      <c r="BL47" s="222">
        <f>SUM(BL22:BL46)</f>
        <v>35</v>
      </c>
      <c r="BM47" s="223">
        <f>SUM(BM22:BM46)</f>
        <v>27</v>
      </c>
      <c r="BN47" s="348">
        <f>SUM(BN22:BN46)</f>
        <v>68</v>
      </c>
      <c r="BO47" s="348">
        <f>SUM(BO22:BO46)</f>
        <v>77</v>
      </c>
      <c r="BP47" s="349">
        <f t="shared" si="15"/>
        <v>17</v>
      </c>
      <c r="BQ47" s="403"/>
    </row>
    <row r="48" spans="1:71" ht="21.75" customHeight="1" thickTop="1" thickBot="1">
      <c r="C48" s="38"/>
      <c r="D48" s="38" t="s">
        <v>71</v>
      </c>
      <c r="E48" s="239"/>
      <c r="F48" s="230">
        <f>F47+F21</f>
        <v>133</v>
      </c>
      <c r="G48" s="231">
        <f>G47+G21</f>
        <v>73</v>
      </c>
      <c r="H48" s="232">
        <f>H47+H21</f>
        <v>60</v>
      </c>
      <c r="I48" s="233">
        <f>I47+I21</f>
        <v>122</v>
      </c>
      <c r="J48" s="225"/>
      <c r="K48" s="234">
        <f t="shared" ref="K48:P48" si="42">K47+K21</f>
        <v>11.22</v>
      </c>
      <c r="L48" s="235">
        <f t="shared" si="42"/>
        <v>11.17</v>
      </c>
      <c r="M48" s="235">
        <f t="shared" si="42"/>
        <v>9.3150000000000013</v>
      </c>
      <c r="N48" s="235">
        <f t="shared" si="42"/>
        <v>10.520000000000001</v>
      </c>
      <c r="O48" s="236">
        <f t="shared" si="42"/>
        <v>25.75</v>
      </c>
      <c r="P48" s="237">
        <f t="shared" si="42"/>
        <v>67.975000000000009</v>
      </c>
      <c r="Q48" s="56"/>
      <c r="R48" s="424">
        <f>R47+R21</f>
        <v>32</v>
      </c>
      <c r="S48" s="424">
        <f>S47+S21</f>
        <v>32</v>
      </c>
      <c r="T48" s="424">
        <f>T47+T21</f>
        <v>0</v>
      </c>
      <c r="V48" s="38"/>
      <c r="W48" s="65" t="s">
        <v>71</v>
      </c>
      <c r="X48" s="66"/>
      <c r="Y48" s="230">
        <f>Y47+Y21</f>
        <v>129</v>
      </c>
      <c r="Z48" s="231">
        <f>Z47+Z21</f>
        <v>68</v>
      </c>
      <c r="AA48" s="232">
        <f>AA47+AA21</f>
        <v>61</v>
      </c>
      <c r="AB48" s="233">
        <f>AB47+AB21</f>
        <v>110</v>
      </c>
      <c r="AC48" s="254"/>
      <c r="AD48" s="234">
        <f t="shared" ref="AD48:AI48" si="43">AD47+AD21</f>
        <v>9.9499999999999993</v>
      </c>
      <c r="AE48" s="235">
        <f t="shared" si="43"/>
        <v>12.134999999999998</v>
      </c>
      <c r="AF48" s="235">
        <f t="shared" si="43"/>
        <v>9.9949999999999992</v>
      </c>
      <c r="AG48" s="235">
        <f t="shared" si="43"/>
        <v>10.3</v>
      </c>
      <c r="AH48" s="236">
        <f t="shared" si="43"/>
        <v>24.22</v>
      </c>
      <c r="AI48" s="237">
        <f t="shared" si="43"/>
        <v>66.600000000000009</v>
      </c>
      <c r="AJ48" s="199"/>
      <c r="AL48" s="38"/>
      <c r="AM48" s="65" t="s">
        <v>71</v>
      </c>
      <c r="AN48" s="66"/>
      <c r="AO48" s="230">
        <f t="shared" si="4"/>
        <v>4</v>
      </c>
      <c r="AP48" s="231">
        <f t="shared" si="5"/>
        <v>5</v>
      </c>
      <c r="AQ48" s="232">
        <f t="shared" si="6"/>
        <v>-1</v>
      </c>
      <c r="AR48" s="233">
        <f t="shared" si="7"/>
        <v>12</v>
      </c>
      <c r="AS48" s="246"/>
      <c r="AT48" s="234">
        <f t="shared" si="41"/>
        <v>1.2700000000000014</v>
      </c>
      <c r="AU48" s="235">
        <f t="shared" si="41"/>
        <v>-0.96499999999999808</v>
      </c>
      <c r="AV48" s="235">
        <f t="shared" si="41"/>
        <v>-0.67999999999999794</v>
      </c>
      <c r="AW48" s="235">
        <f t="shared" si="41"/>
        <v>0.22000000000000064</v>
      </c>
      <c r="AX48" s="236">
        <f t="shared" si="41"/>
        <v>1.5300000000000011</v>
      </c>
      <c r="AY48" s="237">
        <f t="shared" si="41"/>
        <v>1.375</v>
      </c>
      <c r="AZ48" s="204"/>
      <c r="BJ48" s="38" t="s">
        <v>71</v>
      </c>
      <c r="BK48" s="344">
        <f>BK47+BK21</f>
        <v>128</v>
      </c>
      <c r="BL48" s="345">
        <f>BL47+BL21</f>
        <v>67</v>
      </c>
      <c r="BM48" s="346">
        <f>BM47+BM21</f>
        <v>63</v>
      </c>
      <c r="BN48" s="383">
        <f>BN47+BN21</f>
        <v>97</v>
      </c>
      <c r="BO48" s="383">
        <f>BO47+BO21</f>
        <v>105</v>
      </c>
      <c r="BP48" s="384">
        <f t="shared" si="15"/>
        <v>25</v>
      </c>
      <c r="BQ48" s="403"/>
    </row>
    <row r="49" spans="3:68" ht="19.5" customHeight="1" thickTop="1" thickBot="1">
      <c r="C49" s="464" t="s">
        <v>124</v>
      </c>
      <c r="D49" s="464"/>
      <c r="E49" s="50"/>
      <c r="F49" s="51"/>
      <c r="G49" s="51"/>
      <c r="H49" s="51"/>
      <c r="I49" s="52"/>
      <c r="J49" s="25"/>
      <c r="K49" s="46"/>
      <c r="L49" s="46"/>
      <c r="M49" s="46"/>
      <c r="N49" s="46"/>
      <c r="O49" s="46"/>
      <c r="P49" s="46"/>
      <c r="Q49" s="24"/>
      <c r="R49" s="39"/>
      <c r="S49" s="39"/>
      <c r="T49" s="434"/>
      <c r="V49" s="473" t="s">
        <v>124</v>
      </c>
      <c r="W49" s="473"/>
      <c r="X49" s="50"/>
      <c r="Y49" s="51"/>
      <c r="Z49" s="51"/>
      <c r="AA49" s="51"/>
      <c r="AB49" s="52"/>
      <c r="AC49" s="192"/>
      <c r="AD49" s="193"/>
      <c r="AE49" s="193"/>
      <c r="AF49" s="193"/>
      <c r="AG49" s="193"/>
      <c r="AH49" s="193"/>
      <c r="AI49" s="193"/>
      <c r="AJ49" s="194"/>
      <c r="AL49" s="473" t="s">
        <v>124</v>
      </c>
      <c r="AM49" s="473"/>
      <c r="AN49" s="50"/>
      <c r="AO49" s="51"/>
      <c r="AP49" s="51"/>
      <c r="AQ49" s="51"/>
      <c r="AR49" s="52"/>
      <c r="AS49" s="201"/>
      <c r="AT49" s="206"/>
      <c r="AU49" s="206"/>
      <c r="AV49" s="206"/>
      <c r="AW49" s="206"/>
      <c r="AX49" s="206"/>
      <c r="AY49" s="206"/>
      <c r="AZ49" s="205"/>
      <c r="BK49" s="341"/>
      <c r="BL49" s="342"/>
      <c r="BM49" s="342"/>
      <c r="BN49"/>
      <c r="BO49"/>
      <c r="BP49"/>
    </row>
    <row r="51" spans="3:68">
      <c r="G51" s="31"/>
      <c r="Z51" s="179"/>
      <c r="AP51" s="179"/>
      <c r="BL51" s="31"/>
    </row>
    <row r="52" spans="3:68" ht="43.5" customHeight="1">
      <c r="F52" s="30"/>
      <c r="G52"/>
      <c r="H52"/>
      <c r="I52" s="13"/>
      <c r="J52"/>
      <c r="K52" s="13"/>
      <c r="Y52" s="180"/>
      <c r="Z52" s="67"/>
      <c r="AA52" s="67"/>
      <c r="AB52" s="181"/>
      <c r="AC52" s="67"/>
      <c r="AD52" s="181"/>
      <c r="AO52" s="180"/>
      <c r="AP52" s="67"/>
      <c r="AQ52" s="67"/>
      <c r="AR52" s="181"/>
      <c r="AS52" s="67"/>
      <c r="AT52" s="181"/>
      <c r="BK52"/>
      <c r="BL52"/>
      <c r="BM52"/>
      <c r="BN52"/>
      <c r="BO52" s="13"/>
      <c r="BP52"/>
    </row>
    <row r="53" spans="3:68">
      <c r="F53"/>
      <c r="G53"/>
      <c r="H53"/>
      <c r="I53"/>
      <c r="J53"/>
      <c r="K53" s="13"/>
      <c r="Y53" s="67"/>
      <c r="Z53" s="67"/>
      <c r="AA53" s="67"/>
      <c r="AB53" s="67"/>
      <c r="AC53" s="67"/>
      <c r="AD53" s="181"/>
      <c r="AO53" s="67"/>
      <c r="AP53" s="67"/>
      <c r="AQ53" s="67"/>
      <c r="AR53" s="67"/>
      <c r="AS53" s="67"/>
      <c r="AT53" s="181"/>
      <c r="BK53"/>
      <c r="BL53"/>
      <c r="BM53"/>
      <c r="BN53"/>
      <c r="BO53"/>
      <c r="BP53"/>
    </row>
    <row r="54" spans="3:68" ht="39" customHeight="1">
      <c r="F54"/>
      <c r="G54"/>
      <c r="H54"/>
      <c r="I54"/>
      <c r="J54"/>
      <c r="Y54" s="67"/>
      <c r="Z54" s="67"/>
      <c r="AA54" s="67"/>
      <c r="AB54" s="67"/>
      <c r="AC54" s="67"/>
      <c r="AO54" s="67"/>
      <c r="AP54" s="67"/>
      <c r="AQ54" s="67"/>
      <c r="AR54" s="67"/>
      <c r="AS54" s="67"/>
      <c r="BK54"/>
      <c r="BL54"/>
      <c r="BM54"/>
      <c r="BN54"/>
      <c r="BO54"/>
      <c r="BP54"/>
    </row>
    <row r="55" spans="3:68" ht="26.25" customHeight="1">
      <c r="F55"/>
      <c r="G55"/>
      <c r="H55"/>
      <c r="I55"/>
      <c r="J55"/>
      <c r="K55" s="27"/>
      <c r="Y55" s="67"/>
      <c r="Z55" s="67"/>
      <c r="AA55" s="67"/>
      <c r="AB55" s="67"/>
      <c r="AC55" s="67"/>
      <c r="AD55" s="182"/>
      <c r="AO55" s="67"/>
      <c r="AP55" s="67"/>
      <c r="AQ55" s="67"/>
      <c r="AR55" s="67"/>
      <c r="AS55" s="67"/>
      <c r="AT55" s="182"/>
      <c r="BK55"/>
      <c r="BL55"/>
      <c r="BM55"/>
      <c r="BN55"/>
      <c r="BO55"/>
      <c r="BP55"/>
    </row>
    <row r="56" spans="3:68">
      <c r="F56"/>
      <c r="G56"/>
      <c r="H56"/>
      <c r="I56"/>
      <c r="J56"/>
      <c r="Y56" s="67"/>
      <c r="Z56" s="67"/>
      <c r="AA56" s="67"/>
      <c r="AB56" s="67"/>
      <c r="AC56" s="67"/>
      <c r="AO56" s="67"/>
      <c r="AP56" s="67"/>
      <c r="AQ56" s="67"/>
      <c r="AR56" s="67"/>
      <c r="AS56" s="67"/>
      <c r="BK56"/>
      <c r="BL56"/>
      <c r="BM56"/>
      <c r="BN56"/>
      <c r="BO56"/>
      <c r="BP56"/>
    </row>
    <row r="57" spans="3:68" ht="16.5" customHeight="1">
      <c r="F57"/>
      <c r="G57"/>
      <c r="H57"/>
      <c r="I57"/>
      <c r="J57"/>
      <c r="Y57" s="67"/>
      <c r="Z57" s="67"/>
      <c r="AA57" s="67"/>
      <c r="AB57" s="67"/>
      <c r="AC57" s="67"/>
      <c r="AO57" s="67"/>
      <c r="AP57" s="67"/>
      <c r="AQ57" s="67"/>
      <c r="AR57" s="67"/>
      <c r="AS57" s="67"/>
      <c r="BO57"/>
    </row>
    <row r="58" spans="3:68" ht="15.75" customHeight="1"/>
    <row r="59" spans="3:68" ht="15.75" customHeight="1"/>
  </sheetData>
  <mergeCells count="15">
    <mergeCell ref="BK1:BN1"/>
    <mergeCell ref="BQ44:BQ46"/>
    <mergeCell ref="BQ31:BQ34"/>
    <mergeCell ref="BQ35:BQ36"/>
    <mergeCell ref="BQ22:BQ30"/>
    <mergeCell ref="BQ37:BQ41"/>
    <mergeCell ref="C49:D49"/>
    <mergeCell ref="F1:I1"/>
    <mergeCell ref="K1:P1"/>
    <mergeCell ref="AO1:AR1"/>
    <mergeCell ref="AT1:AY1"/>
    <mergeCell ref="AL49:AM49"/>
    <mergeCell ref="AD1:AI1"/>
    <mergeCell ref="Y1:AB1"/>
    <mergeCell ref="V49:W49"/>
  </mergeCells>
  <phoneticPr fontId="5" type="noConversion"/>
  <conditionalFormatting sqref="AO3:AY9 AO21:AY41 AO11:AY19 AO44:AY48">
    <cfRule type="cellIs" dxfId="29" priority="29" stopIfTrue="1" operator="notEqual">
      <formula>0</formula>
    </cfRule>
  </conditionalFormatting>
  <conditionalFormatting sqref="K21:O21 F3:P9 K23:O41 P21:P41 F21:J41 P11:P19 F11:J19 K11:O18 F44:P48 Y44:AB48 AD44:AI48">
    <cfRule type="cellIs" dxfId="28" priority="28" stopIfTrue="1" operator="notEqual">
      <formula>Y3</formula>
    </cfRule>
  </conditionalFormatting>
  <conditionalFormatting sqref="K22:O22">
    <cfRule type="cellIs" dxfId="27" priority="27" stopIfTrue="1" operator="notEqual">
      <formula>AD22</formula>
    </cfRule>
  </conditionalFormatting>
  <conditionalFormatting sqref="K19:O19">
    <cfRule type="cellIs" dxfId="26" priority="26" stopIfTrue="1" operator="notEqual">
      <formula>AD19</formula>
    </cfRule>
  </conditionalFormatting>
  <conditionalFormatting sqref="AO42:AY43">
    <cfRule type="cellIs" dxfId="25" priority="20" stopIfTrue="1" operator="notEqual">
      <formula>0</formula>
    </cfRule>
  </conditionalFormatting>
  <conditionalFormatting sqref="F42:P43">
    <cfRule type="cellIs" dxfId="24" priority="19" stopIfTrue="1" operator="notEqual">
      <formula>Y42</formula>
    </cfRule>
  </conditionalFormatting>
  <conditionalFormatting sqref="AO43:AY43">
    <cfRule type="cellIs" dxfId="23" priority="18" stopIfTrue="1" operator="notEqual">
      <formula>0</formula>
    </cfRule>
  </conditionalFormatting>
  <conditionalFormatting sqref="F43:P43">
    <cfRule type="cellIs" dxfId="22" priority="17" stopIfTrue="1" operator="notEqual">
      <formula>Y43</formula>
    </cfRule>
  </conditionalFormatting>
  <conditionalFormatting sqref="Y3:AB9 Y21:AB41 Y11:AB19">
    <cfRule type="cellIs" dxfId="21" priority="16" stopIfTrue="1" operator="notEqual">
      <formula>AR3</formula>
    </cfRule>
  </conditionalFormatting>
  <conditionalFormatting sqref="Y42:AB43">
    <cfRule type="cellIs" dxfId="20" priority="15" stopIfTrue="1" operator="notEqual">
      <formula>AR42</formula>
    </cfRule>
  </conditionalFormatting>
  <conditionalFormatting sqref="Y43:AB43">
    <cfRule type="cellIs" dxfId="19" priority="14" stopIfTrue="1" operator="notEqual">
      <formula>AR43</formula>
    </cfRule>
  </conditionalFormatting>
  <conditionalFormatting sqref="AD21:AH21 AD3:AI9 AD23:AH41 AI21:AI41 AI11:AI19 AD11:AH18">
    <cfRule type="cellIs" dxfId="18" priority="13" stopIfTrue="1" operator="notEqual">
      <formula>AW3</formula>
    </cfRule>
  </conditionalFormatting>
  <conditionalFormatting sqref="AD22:AH22">
    <cfRule type="cellIs" dxfId="17" priority="12" stopIfTrue="1" operator="notEqual">
      <formula>AW22</formula>
    </cfRule>
  </conditionalFormatting>
  <conditionalFormatting sqref="AD19:AH19">
    <cfRule type="cellIs" dxfId="16" priority="11" stopIfTrue="1" operator="notEqual">
      <formula>AW19</formula>
    </cfRule>
  </conditionalFormatting>
  <conditionalFormatting sqref="AD42:AI43">
    <cfRule type="cellIs" dxfId="15" priority="10" stopIfTrue="1" operator="notEqual">
      <formula>AW42</formula>
    </cfRule>
  </conditionalFormatting>
  <conditionalFormatting sqref="AD43:AI43">
    <cfRule type="cellIs" dxfId="14" priority="9" stopIfTrue="1" operator="notEqual">
      <formula>AW43</formula>
    </cfRule>
  </conditionalFormatting>
  <conditionalFormatting sqref="AO20:AY20">
    <cfRule type="cellIs" dxfId="13" priority="8" stopIfTrue="1" operator="notEqual">
      <formula>0</formula>
    </cfRule>
  </conditionalFormatting>
  <conditionalFormatting sqref="F20:P20">
    <cfRule type="cellIs" dxfId="12" priority="7" stopIfTrue="1" operator="notEqual">
      <formula>Y20</formula>
    </cfRule>
  </conditionalFormatting>
  <conditionalFormatting sqref="Y20:AB20">
    <cfRule type="cellIs" dxfId="11" priority="6" stopIfTrue="1" operator="notEqual">
      <formula>AR20</formula>
    </cfRule>
  </conditionalFormatting>
  <conditionalFormatting sqref="AD20:AI20">
    <cfRule type="cellIs" dxfId="10" priority="5" stopIfTrue="1" operator="notEqual">
      <formula>AW20</formula>
    </cfRule>
  </conditionalFormatting>
  <conditionalFormatting sqref="AO10:AY10">
    <cfRule type="cellIs" dxfId="9" priority="4" stopIfTrue="1" operator="notEqual">
      <formula>0</formula>
    </cfRule>
  </conditionalFormatting>
  <conditionalFormatting sqref="F10:P10">
    <cfRule type="cellIs" dxfId="8" priority="3" stopIfTrue="1" operator="notEqual">
      <formula>Y10</formula>
    </cfRule>
  </conditionalFormatting>
  <conditionalFormatting sqref="Y10:AB10">
    <cfRule type="cellIs" dxfId="7" priority="2" stopIfTrue="1" operator="notEqual">
      <formula>AR10</formula>
    </cfRule>
  </conditionalFormatting>
  <conditionalFormatting sqref="AD10:AI10">
    <cfRule type="cellIs" dxfId="6" priority="1" stopIfTrue="1" operator="notEqual">
      <formula>AW10</formula>
    </cfRule>
  </conditionalFormatting>
  <printOptions horizontalCentered="1"/>
  <pageMargins left="0.2" right="0.14000000000000001" top="0.93" bottom="0.48" header="0.26" footer="0.32"/>
  <pageSetup scale="71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1"/>
    <outlinePr summaryBelow="0"/>
  </sheetPr>
  <dimension ref="A1:Z69"/>
  <sheetViews>
    <sheetView topLeftCell="A23" zoomScale="55" zoomScaleNormal="55" zoomScaleSheetLayoutView="57" workbookViewId="0">
      <selection activeCell="A23" sqref="A1:A1048576"/>
    </sheetView>
  </sheetViews>
  <sheetFormatPr defaultRowHeight="12.75" outlineLevelRow="1"/>
  <cols>
    <col min="1" max="1" width="43.140625" customWidth="1"/>
    <col min="2" max="3" width="26" customWidth="1"/>
    <col min="4" max="4" width="6.140625" style="3" customWidth="1"/>
    <col min="5" max="6" width="6.7109375" style="3" customWidth="1"/>
    <col min="7" max="7" width="5.7109375" style="3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4" max="25" width="12.140625" bestFit="1" customWidth="1"/>
    <col min="26" max="26" width="12.5703125" bestFit="1" customWidth="1"/>
  </cols>
  <sheetData>
    <row r="1" spans="1:9" ht="26.25" customHeight="1" thickBot="1">
      <c r="A1" s="28"/>
      <c r="B1" s="28"/>
      <c r="C1" s="28"/>
      <c r="D1" s="497"/>
      <c r="E1" s="497"/>
      <c r="F1" s="498"/>
      <c r="G1" s="453"/>
    </row>
    <row r="2" spans="1:9" ht="90" customHeight="1" thickBot="1">
      <c r="A2" s="29" t="s">
        <v>34</v>
      </c>
      <c r="B2" s="29" t="s">
        <v>34</v>
      </c>
      <c r="C2" s="450"/>
      <c r="D2" s="462" t="s">
        <v>5</v>
      </c>
      <c r="E2" s="462" t="s">
        <v>4</v>
      </c>
      <c r="F2" s="463" t="s">
        <v>3</v>
      </c>
      <c r="G2" s="463" t="s">
        <v>2</v>
      </c>
    </row>
    <row r="3" spans="1:9" ht="34.5" customHeight="1" outlineLevel="1" thickTop="1" thickBot="1">
      <c r="A3" s="26" t="str">
        <f>'Authors Contribution'!D23</f>
        <v xml:space="preserve">RWTH Aachen (Christopher Wiebusch) </v>
      </c>
      <c r="B3" s="26" t="s">
        <v>50</v>
      </c>
      <c r="C3" s="451" t="s">
        <v>283</v>
      </c>
      <c r="D3" s="2">
        <f>VLOOKUP($A3,'Authors Contribution'!$D$3:$BI$50,4,0)</f>
        <v>1</v>
      </c>
      <c r="E3" s="2">
        <f>VLOOKUP($A3,'Authors Contribution'!$D$3:$BI$50,5,0)</f>
        <v>1</v>
      </c>
      <c r="F3" s="32">
        <f>VLOOKUP($A3,'Authors Contribution'!$D$3:$BI$50,6,0)</f>
        <v>11</v>
      </c>
      <c r="G3" s="32">
        <f>D3+E3+F3</f>
        <v>13</v>
      </c>
      <c r="H3" s="313">
        <f>VLOOKUP($A3,'Authors Contribution'!$D$3:$BI$50,5,0)</f>
        <v>1</v>
      </c>
      <c r="I3" s="313">
        <f>VLOOKUP($A3,'Authors Contribution'!$D$3:$BI$50,6,0)</f>
        <v>11</v>
      </c>
    </row>
    <row r="4" spans="1:9" ht="34.5" customHeight="1" outlineLevel="1" thickTop="1" thickBot="1">
      <c r="A4" s="26" t="str">
        <f>'Authors Contribution'!D40</f>
        <v>University of Adelaide (Gary Hill)</v>
      </c>
      <c r="B4" s="26" t="str">
        <f>'Authors Contribution'!E40</f>
        <v>Adelaide</v>
      </c>
      <c r="C4" s="451" t="s">
        <v>284</v>
      </c>
      <c r="D4" s="2">
        <f>VLOOKUP($A4,'Authors Contribution'!$D$3:$BI$50,4,0)</f>
        <v>1</v>
      </c>
      <c r="E4" s="2">
        <f>VLOOKUP($A4,'Authors Contribution'!$D$3:$BI$50,5,0)</f>
        <v>1</v>
      </c>
      <c r="F4" s="32">
        <f>VLOOKUP($A4,'Authors Contribution'!$D$3:$BI$50,6,0)</f>
        <v>1</v>
      </c>
      <c r="G4" s="32">
        <f t="shared" ref="G4:G43" si="0">D4+E4+F4</f>
        <v>3</v>
      </c>
      <c r="H4" s="313">
        <f>VLOOKUP($A4,'Authors Contribution'!$D$3:$BI$50,5,0)</f>
        <v>1</v>
      </c>
      <c r="I4" s="313">
        <f>VLOOKUP($A4,'Authors Contribution'!$D$3:$BI$50,6,0)</f>
        <v>1</v>
      </c>
    </row>
    <row r="5" spans="1:9" ht="34.5" customHeight="1" outlineLevel="1" thickTop="1" thickBot="1">
      <c r="A5" s="26" t="str">
        <f>'Authors Contribution'!D3</f>
        <v>University of  Alabama (Dawn Williams)</v>
      </c>
      <c r="B5" s="26" t="s">
        <v>35</v>
      </c>
      <c r="C5" s="451" t="s">
        <v>285</v>
      </c>
      <c r="D5" s="2">
        <f>VLOOKUP($A5,'Authors Contribution'!$D$3:$BI$50,4,0)</f>
        <v>2</v>
      </c>
      <c r="E5" s="2">
        <f>VLOOKUP($A5,'Authors Contribution'!$D$3:$BI$50,5,0)</f>
        <v>1</v>
      </c>
      <c r="F5" s="32">
        <f>VLOOKUP($A5,'Authors Contribution'!$D$3:$BI$50,6,0)</f>
        <v>2</v>
      </c>
      <c r="G5" s="32">
        <f t="shared" si="0"/>
        <v>5</v>
      </c>
      <c r="H5" s="313">
        <f>VLOOKUP($A5,'Authors Contribution'!$D$3:$BI$50,5,0)</f>
        <v>1</v>
      </c>
      <c r="I5" s="313">
        <f>VLOOKUP($A5,'Authors Contribution'!$D$3:$BI$50,6,0)</f>
        <v>2</v>
      </c>
    </row>
    <row r="6" spans="1:9" ht="34.5" customHeight="1" outlineLevel="1" thickTop="1" thickBot="1">
      <c r="A6" s="26" t="str">
        <f>'Authors Contribution'!D4</f>
        <v>University of  Alaska (Katherine Rawlins)</v>
      </c>
      <c r="B6" s="26" t="s">
        <v>36</v>
      </c>
      <c r="C6" s="451" t="s">
        <v>285</v>
      </c>
      <c r="D6" s="2">
        <f>VLOOKUP($A6,'Authors Contribution'!$D$3:$BI$50,4,0)</f>
        <v>1</v>
      </c>
      <c r="E6" s="2">
        <f>VLOOKUP($A6,'Authors Contribution'!$D$3:$BI$50,5,0)</f>
        <v>0</v>
      </c>
      <c r="F6" s="32">
        <f>VLOOKUP($A6,'Authors Contribution'!$D$3:$BI$50,6,0)</f>
        <v>0</v>
      </c>
      <c r="G6" s="32">
        <f t="shared" si="0"/>
        <v>1</v>
      </c>
      <c r="H6" s="313">
        <f>VLOOKUP($A6,'Authors Contribution'!$D$3:$BI$50,5,0)</f>
        <v>0</v>
      </c>
      <c r="I6" s="313">
        <f>VLOOKUP($A6,'Authors Contribution'!$D$3:$BI$50,6,0)</f>
        <v>0</v>
      </c>
    </row>
    <row r="7" spans="1:9" ht="34.5" customHeight="1" outlineLevel="1" thickTop="1" thickBot="1">
      <c r="A7" s="26" t="str">
        <f>'Authors Contribution'!D37</f>
        <v xml:space="preserve">University of Alberta (Darren, Grant) </v>
      </c>
      <c r="B7" s="26" t="s">
        <v>64</v>
      </c>
      <c r="C7" s="451" t="s">
        <v>286</v>
      </c>
      <c r="D7" s="2">
        <f>VLOOKUP($A7,'Authors Contribution'!$D$3:$BI$50,4,0)</f>
        <v>2</v>
      </c>
      <c r="E7" s="2">
        <f>VLOOKUP($A7,'Authors Contribution'!$D$3:$BI$50,5,0)</f>
        <v>0</v>
      </c>
      <c r="F7" s="32">
        <f>VLOOKUP($A7,'Authors Contribution'!$D$3:$BI$50,6,0)</f>
        <v>1</v>
      </c>
      <c r="G7" s="32">
        <f t="shared" si="0"/>
        <v>3</v>
      </c>
      <c r="H7" s="313">
        <f>VLOOKUP($A7,'Authors Contribution'!$D$3:$BI$50,5,0)</f>
        <v>0</v>
      </c>
      <c r="I7" s="313">
        <f>VLOOKUP($A7,'Authors Contribution'!$D$3:$BI$50,6,0)</f>
        <v>1</v>
      </c>
    </row>
    <row r="8" spans="1:9" ht="34.5" customHeight="1" outlineLevel="1" thickTop="1" thickBot="1">
      <c r="A8" s="26" t="str">
        <f>'Authors Contribution'!D28</f>
        <v>Universität Bochum (Julia Tjus)</v>
      </c>
      <c r="B8" s="26" t="s">
        <v>55</v>
      </c>
      <c r="C8" s="451" t="s">
        <v>283</v>
      </c>
      <c r="D8" s="2">
        <f>VLOOKUP($A8,'Authors Contribution'!$D$3:$BI$50,4,0)</f>
        <v>1</v>
      </c>
      <c r="E8" s="2">
        <f>VLOOKUP($A8,'Authors Contribution'!$D$3:$BI$50,5,0)</f>
        <v>1</v>
      </c>
      <c r="F8" s="32">
        <f>VLOOKUP($A8,'Authors Contribution'!$D$3:$BI$50,6,0)</f>
        <v>3</v>
      </c>
      <c r="G8" s="32">
        <f t="shared" si="0"/>
        <v>5</v>
      </c>
      <c r="H8" s="313">
        <f>VLOOKUP($A8,'Authors Contribution'!$D$3:$BI$50,5,0)</f>
        <v>1</v>
      </c>
      <c r="I8" s="313">
        <f>VLOOKUP($A8,'Authors Contribution'!$D$3:$BI$50,6,0)</f>
        <v>3</v>
      </c>
    </row>
    <row r="9" spans="1:9" ht="34.5" customHeight="1" outlineLevel="1" thickTop="1" thickBot="1">
      <c r="A9" s="26" t="str">
        <f>'Authors Contribution'!D30</f>
        <v>Universität Bonn (Marek Kowalski)</v>
      </c>
      <c r="B9" s="26" t="s">
        <v>57</v>
      </c>
      <c r="C9" s="451" t="s">
        <v>283</v>
      </c>
      <c r="D9" s="2">
        <f>VLOOKUP($A9,'Authors Contribution'!$D$3:$BI$50,4,0)</f>
        <v>1</v>
      </c>
      <c r="E9" s="2">
        <f>VLOOKUP($A9,'Authors Contribution'!$D$3:$BI$50,5,0)</f>
        <v>1</v>
      </c>
      <c r="F9" s="32">
        <f>VLOOKUP($A9,'Authors Contribution'!$D$3:$BI$50,6,0)</f>
        <v>4</v>
      </c>
      <c r="G9" s="32">
        <f t="shared" si="0"/>
        <v>6</v>
      </c>
      <c r="H9" s="313">
        <f>VLOOKUP($A9,'Authors Contribution'!$D$3:$BI$50,5,0)</f>
        <v>1</v>
      </c>
      <c r="I9" s="313">
        <f>VLOOKUP($A9,'Authors Contribution'!$D$3:$BI$50,6,0)</f>
        <v>4</v>
      </c>
    </row>
    <row r="10" spans="1:9" ht="34.5" customHeight="1" outlineLevel="1" thickTop="1" thickBot="1">
      <c r="A10" s="26" t="str">
        <f>'Authors Contribution'!D39</f>
        <v>University of Canterbury (Jenni Adams)</v>
      </c>
      <c r="B10" s="26" t="s">
        <v>67</v>
      </c>
      <c r="C10" s="451" t="s">
        <v>294</v>
      </c>
      <c r="D10" s="2">
        <f>VLOOKUP($A10,'Authors Contribution'!$D$3:$BI$50,4,0)</f>
        <v>1</v>
      </c>
      <c r="E10" s="2">
        <f>VLOOKUP($A10,'Authors Contribution'!$D$3:$BI$50,5,0)</f>
        <v>0</v>
      </c>
      <c r="F10" s="32">
        <f>VLOOKUP($A10,'Authors Contribution'!$D$3:$BI$50,6,0)</f>
        <v>2</v>
      </c>
      <c r="G10" s="32">
        <f t="shared" si="0"/>
        <v>3</v>
      </c>
      <c r="H10" s="313">
        <f>VLOOKUP($A10,'Authors Contribution'!$D$3:$BI$50,5,0)</f>
        <v>0</v>
      </c>
      <c r="I10" s="313">
        <f>VLOOKUP($A10,'Authors Contribution'!$D$3:$BI$50,6,0)</f>
        <v>2</v>
      </c>
    </row>
    <row r="11" spans="1:9" ht="34.5" customHeight="1" outlineLevel="1" thickTop="1" thickBot="1">
      <c r="A11" s="26" t="str">
        <f>'Authors Contribution'!D41</f>
        <v xml:space="preserve">Chiba University (Shigeru Yoshida) </v>
      </c>
      <c r="B11" s="26" t="s">
        <v>68</v>
      </c>
      <c r="C11" s="451" t="s">
        <v>287</v>
      </c>
      <c r="D11" s="2">
        <f>VLOOKUP($A11,'Authors Contribution'!$D$3:$BI$50,4,0)</f>
        <v>2</v>
      </c>
      <c r="E11" s="2">
        <f>VLOOKUP($A11,'Authors Contribution'!$D$3:$BI$50,5,0)</f>
        <v>5</v>
      </c>
      <c r="F11" s="32">
        <f>VLOOKUP($A11,'Authors Contribution'!$D$3:$BI$50,6,0)</f>
        <v>2</v>
      </c>
      <c r="G11" s="32">
        <f t="shared" si="0"/>
        <v>9</v>
      </c>
      <c r="H11" s="313">
        <f>VLOOKUP($A11,'Authors Contribution'!$D$3:$BI$50,5,0)</f>
        <v>5</v>
      </c>
      <c r="I11" s="313">
        <f>VLOOKUP($A11,'Authors Contribution'!$D$3:$BI$50,6,0)</f>
        <v>2</v>
      </c>
    </row>
    <row r="12" spans="1:9" ht="34.5" customHeight="1" outlineLevel="1" thickTop="1" thickBot="1">
      <c r="A12" s="26" t="str">
        <f>'Authors Contribution'!D5</f>
        <v xml:space="preserve">Clark Atlanta (George Japaridze) </v>
      </c>
      <c r="B12" s="26" t="s">
        <v>37</v>
      </c>
      <c r="C12" s="451" t="s">
        <v>285</v>
      </c>
      <c r="D12" s="2">
        <f>VLOOKUP($A12,'Authors Contribution'!$D$3:$BI$50,4,0)</f>
        <v>1</v>
      </c>
      <c r="E12" s="2">
        <f>VLOOKUP($A12,'Authors Contribution'!$D$3:$BI$50,5,0)</f>
        <v>0</v>
      </c>
      <c r="F12" s="32">
        <f>VLOOKUP($A12,'Authors Contribution'!$D$3:$BI$50,6,0)</f>
        <v>0</v>
      </c>
      <c r="G12" s="32">
        <f t="shared" si="0"/>
        <v>1</v>
      </c>
      <c r="H12" s="313">
        <f>VLOOKUP($A12,'Authors Contribution'!$D$3:$BI$50,5,0)</f>
        <v>0</v>
      </c>
      <c r="I12" s="313">
        <f>VLOOKUP($A12,'Authors Contribution'!$D$3:$BI$50,6,0)</f>
        <v>0</v>
      </c>
    </row>
    <row r="13" spans="1:9" ht="34.5" customHeight="1" outlineLevel="1" thickTop="1" thickBot="1">
      <c r="A13" s="26" t="str">
        <f>'Authors Contribution'!D15</f>
        <v>University of Delaware (Tom Gaisser)</v>
      </c>
      <c r="B13" s="26" t="s">
        <v>45</v>
      </c>
      <c r="C13" s="451" t="s">
        <v>285</v>
      </c>
      <c r="D13" s="2">
        <f>VLOOKUP($A13,'Authors Contribution'!$D$3:$BI$50,4,0)</f>
        <v>4</v>
      </c>
      <c r="E13" s="2">
        <f>VLOOKUP($A13,'Authors Contribution'!$D$3:$BI$50,5,0)</f>
        <v>3</v>
      </c>
      <c r="F13" s="32">
        <f>VLOOKUP($A13,'Authors Contribution'!$D$3:$BI$50,6,0)</f>
        <v>2</v>
      </c>
      <c r="G13" s="32">
        <f t="shared" si="0"/>
        <v>9</v>
      </c>
      <c r="H13" s="313">
        <f>VLOOKUP($A13,'Authors Contribution'!$D$3:$BI$50,5,0)</f>
        <v>3</v>
      </c>
      <c r="I13" s="313">
        <f>VLOOKUP($A13,'Authors Contribution'!$D$3:$BI$50,6,0)</f>
        <v>2</v>
      </c>
    </row>
    <row r="14" spans="1:9" ht="34.5" customHeight="1" outlineLevel="1" thickTop="1" thickBot="1">
      <c r="A14" s="26" t="str">
        <f>'Authors Contribution'!D22</f>
        <v xml:space="preserve">DESY-Zeuthen (Markus Ackermann) </v>
      </c>
      <c r="B14" s="26" t="s">
        <v>24</v>
      </c>
      <c r="C14" s="451" t="s">
        <v>283</v>
      </c>
      <c r="D14" s="2">
        <f>VLOOKUP($A14,'Authors Contribution'!$D$3:$BI$50,4,0)</f>
        <v>5</v>
      </c>
      <c r="E14" s="2">
        <f>VLOOKUP($A14,'Authors Contribution'!$D$3:$BI$50,5,0)</f>
        <v>2</v>
      </c>
      <c r="F14" s="32">
        <f>VLOOKUP($A14,'Authors Contribution'!$D$3:$BI$50,6,0)</f>
        <v>8</v>
      </c>
      <c r="G14" s="32">
        <f t="shared" si="0"/>
        <v>15</v>
      </c>
      <c r="H14" s="313">
        <f>VLOOKUP($A14,'Authors Contribution'!$D$3:$BI$50,5,0)</f>
        <v>2</v>
      </c>
      <c r="I14" s="313">
        <f>VLOOKUP($A14,'Authors Contribution'!$D$3:$BI$50,6,0)</f>
        <v>8</v>
      </c>
    </row>
    <row r="15" spans="1:9" ht="34.5" customHeight="1" outlineLevel="1" thickTop="1" thickBot="1">
      <c r="A15" s="26" t="str">
        <f>'Authors Contribution'!D24</f>
        <v xml:space="preserve">Universität Dortmund (Wolfgang Rhode) </v>
      </c>
      <c r="B15" s="26" t="s">
        <v>51</v>
      </c>
      <c r="C15" s="451" t="s">
        <v>283</v>
      </c>
      <c r="D15" s="2">
        <f>VLOOKUP($A15,'Authors Contribution'!$D$3:$BI$50,4,0)</f>
        <v>1</v>
      </c>
      <c r="E15" s="2">
        <f>VLOOKUP($A15,'Authors Contribution'!$D$3:$BI$50,5,0)</f>
        <v>1</v>
      </c>
      <c r="F15" s="32">
        <f>VLOOKUP($A15,'Authors Contribution'!$D$3:$BI$50,6,0)</f>
        <v>4</v>
      </c>
      <c r="G15" s="32">
        <f t="shared" si="0"/>
        <v>6</v>
      </c>
      <c r="H15" s="313">
        <f>VLOOKUP($A15,'Authors Contribution'!$D$3:$BI$50,5,0)</f>
        <v>1</v>
      </c>
      <c r="I15" s="313">
        <f>VLOOKUP($A15,'Authors Contribution'!$D$3:$BI$50,6,0)</f>
        <v>4</v>
      </c>
    </row>
    <row r="16" spans="1:9" s="461" customFormat="1" ht="34.5" customHeight="1" outlineLevel="1" thickTop="1" thickBot="1">
      <c r="A16" s="445" t="str">
        <f>'Authors Contribution'!D43</f>
        <v>Universität Erlangen-Nürnberg (A. Kappes)</v>
      </c>
      <c r="B16" s="445" t="str">
        <f>'Authors Contribution'!E43</f>
        <v>Erlangen</v>
      </c>
      <c r="C16" s="457" t="s">
        <v>283</v>
      </c>
      <c r="D16" s="458">
        <f>VLOOKUP($A16,'Authors Contribution'!$D$3:$BI$50,4,0)</f>
        <v>1</v>
      </c>
      <c r="E16" s="458">
        <f>VLOOKUP($A16,'Authors Contribution'!$D$3:$BI$50,5,0)</f>
        <v>0</v>
      </c>
      <c r="F16" s="459">
        <f>VLOOKUP($A16,'Authors Contribution'!$D$3:$BI$50,6,0)</f>
        <v>3</v>
      </c>
      <c r="G16" s="459">
        <f t="shared" si="0"/>
        <v>4</v>
      </c>
      <c r="H16" s="460">
        <f>VLOOKUP($A16,'Authors Contribution'!$D$3:$BI$50,5,0)</f>
        <v>0</v>
      </c>
      <c r="I16" s="460">
        <f>VLOOKUP($A16,'Authors Contribution'!$D$3:$BI$50,6,0)</f>
        <v>3</v>
      </c>
    </row>
    <row r="17" spans="1:20" ht="34.5" customHeight="1" outlineLevel="1" thickTop="1" thickBot="1">
      <c r="A17" s="26" t="str">
        <f>'Authors Contribution'!D42</f>
        <v>Université de Genève (Teresa Montaruli)</v>
      </c>
      <c r="B17" s="26" t="str">
        <f>'Authors Contribution'!E42</f>
        <v>Geneva</v>
      </c>
      <c r="C17" s="451" t="s">
        <v>288</v>
      </c>
      <c r="D17" s="2">
        <f>VLOOKUP($A17,'Authors Contribution'!$D$3:$BI$50,4,0)</f>
        <v>1</v>
      </c>
      <c r="E17" s="2">
        <f>VLOOKUP($A17,'Authors Contribution'!$D$3:$BI$50,5,0)</f>
        <v>2</v>
      </c>
      <c r="F17" s="32">
        <f>VLOOKUP($A17,'Authors Contribution'!$D$3:$BI$50,6,0)</f>
        <v>2</v>
      </c>
      <c r="G17" s="32">
        <f t="shared" si="0"/>
        <v>5</v>
      </c>
      <c r="H17" s="313">
        <f>VLOOKUP($A17,'Authors Contribution'!$D$3:$BI$50,5,0)</f>
        <v>2</v>
      </c>
      <c r="I17" s="313">
        <f>VLOOKUP($A17,'Authors Contribution'!$D$3:$BI$50,6,0)</f>
        <v>2</v>
      </c>
    </row>
    <row r="18" spans="1:20" ht="34.5" customHeight="1" outlineLevel="1" thickTop="1" thickBot="1">
      <c r="A18" s="26" t="str">
        <f>'Authors Contribution'!D33</f>
        <v xml:space="preserve">University of Gent (Dirk Ryckbosch) </v>
      </c>
      <c r="B18" s="26" t="s">
        <v>60</v>
      </c>
      <c r="C18" s="451" t="s">
        <v>289</v>
      </c>
      <c r="D18" s="2">
        <f>VLOOKUP($A18,'Authors Contribution'!$D$3:$BI$50,4,0)</f>
        <v>1</v>
      </c>
      <c r="E18" s="2">
        <f>VLOOKUP($A18,'Authors Contribution'!$D$3:$BI$50,5,0)</f>
        <v>2</v>
      </c>
      <c r="F18" s="32">
        <f>VLOOKUP($A18,'Authors Contribution'!$D$3:$BI$50,6,0)</f>
        <v>5</v>
      </c>
      <c r="G18" s="32">
        <f t="shared" si="0"/>
        <v>8</v>
      </c>
      <c r="H18" s="313">
        <f>VLOOKUP($A18,'Authors Contribution'!$D$3:$BI$50,5,0)</f>
        <v>2</v>
      </c>
      <c r="I18" s="313">
        <f>VLOOKUP($A18,'Authors Contribution'!$D$3:$BI$50,6,0)</f>
        <v>5</v>
      </c>
    </row>
    <row r="19" spans="1:20" ht="34.5" customHeight="1" outlineLevel="1" thickTop="1" thickBot="1">
      <c r="A19" s="26" t="str">
        <f>'Authors Contribution'!D6</f>
        <v xml:space="preserve">Georgia Tech (Ignacio Taboada) </v>
      </c>
      <c r="B19" s="26" t="s">
        <v>38</v>
      </c>
      <c r="C19" s="451" t="s">
        <v>285</v>
      </c>
      <c r="D19" s="2">
        <f>VLOOKUP($A19,'Authors Contribution'!$D$3:$BI$50,4,0)</f>
        <v>1</v>
      </c>
      <c r="E19" s="2">
        <f>VLOOKUP($A19,'Authors Contribution'!$D$3:$BI$50,5,0)</f>
        <v>0</v>
      </c>
      <c r="F19" s="32">
        <f>VLOOKUP($A19,'Authors Contribution'!$D$3:$BI$50,6,0)</f>
        <v>2</v>
      </c>
      <c r="G19" s="32">
        <f t="shared" si="0"/>
        <v>3</v>
      </c>
      <c r="H19" s="313">
        <f>VLOOKUP($A19,'Authors Contribution'!$D$3:$BI$50,5,0)</f>
        <v>0</v>
      </c>
      <c r="I19" s="313">
        <f>VLOOKUP($A19,'Authors Contribution'!$D$3:$BI$50,6,0)</f>
        <v>2</v>
      </c>
    </row>
    <row r="20" spans="1:20" ht="34.5" customHeight="1" outlineLevel="1" thickTop="1" thickBot="1">
      <c r="A20" s="26" t="str">
        <f>'Authors Contribution'!D29</f>
        <v>Technische Universität München (Elisa Resconi)</v>
      </c>
      <c r="B20" s="26" t="str">
        <f>'Authors Contribution'!E29</f>
        <v>Munich</v>
      </c>
      <c r="C20" s="451" t="s">
        <v>283</v>
      </c>
      <c r="D20" s="2">
        <f>VLOOKUP($A20,'Authors Contribution'!$D$3:$BI$50,4,0)</f>
        <v>1</v>
      </c>
      <c r="E20" s="2">
        <f>VLOOKUP($A20,'Authors Contribution'!$D$3:$BI$50,5,0)</f>
        <v>2</v>
      </c>
      <c r="F20" s="32">
        <f>VLOOKUP($A20,'Authors Contribution'!$D$3:$BI$50,6,0)</f>
        <v>3</v>
      </c>
      <c r="G20" s="32">
        <f t="shared" si="0"/>
        <v>6</v>
      </c>
      <c r="H20" s="313">
        <f>VLOOKUP($A20,'Authors Contribution'!$D$3:$BI$50,5,0)</f>
        <v>2</v>
      </c>
      <c r="I20" s="313">
        <f>VLOOKUP($A20,'Authors Contribution'!$D$3:$BI$50,6,0)</f>
        <v>3</v>
      </c>
    </row>
    <row r="21" spans="1:20" ht="34.5" customHeight="1" outlineLevel="1" thickTop="1" thickBot="1">
      <c r="A21" s="26" t="str">
        <f>'Authors Contribution'!D27</f>
        <v>Humboldt Universität Berlin (H.Kolanoski_interim)</v>
      </c>
      <c r="B21" s="26" t="s">
        <v>54</v>
      </c>
      <c r="C21" s="451" t="s">
        <v>283</v>
      </c>
      <c r="D21" s="2">
        <f>VLOOKUP($A21,'Authors Contribution'!$D$3:$BI$50,4,0)</f>
        <v>2</v>
      </c>
      <c r="E21" s="2">
        <f>VLOOKUP($A21,'Authors Contribution'!$D$3:$BI$50,5,0)</f>
        <v>0</v>
      </c>
      <c r="F21" s="32">
        <f>VLOOKUP($A21,'Authors Contribution'!$D$3:$BI$50,6,0)</f>
        <v>5</v>
      </c>
      <c r="G21" s="32">
        <f t="shared" si="0"/>
        <v>7</v>
      </c>
      <c r="H21" s="313">
        <f>VLOOKUP($A21,'Authors Contribution'!$D$3:$BI$50,5,0)</f>
        <v>0</v>
      </c>
      <c r="I21" s="313">
        <f>VLOOKUP($A21,'Authors Contribution'!$D$3:$BI$50,6,0)</f>
        <v>5</v>
      </c>
    </row>
    <row r="22" spans="1:20" ht="34.5" customHeight="1" outlineLevel="1" thickTop="1" thickBot="1">
      <c r="A22" s="26" t="str">
        <f>'Authors Contribution'!D16</f>
        <v>University of Kansas (Dave Besson)</v>
      </c>
      <c r="B22" s="26" t="s">
        <v>46</v>
      </c>
      <c r="C22" s="451" t="s">
        <v>285</v>
      </c>
      <c r="D22" s="2">
        <f>VLOOKUP($A22,'Authors Contribution'!$D$3:$BI$50,4,0)</f>
        <v>1</v>
      </c>
      <c r="E22" s="2">
        <f>VLOOKUP($A22,'Authors Contribution'!$D$3:$BI$50,5,0)</f>
        <v>0</v>
      </c>
      <c r="F22" s="32">
        <f>VLOOKUP($A22,'Authors Contribution'!$D$3:$BI$50,6,0)</f>
        <v>0</v>
      </c>
      <c r="G22" s="32">
        <f t="shared" si="0"/>
        <v>1</v>
      </c>
      <c r="H22" s="313">
        <f>VLOOKUP($A22,'Authors Contribution'!$D$3:$BI$50,5,0)</f>
        <v>0</v>
      </c>
      <c r="I22" s="313">
        <f>VLOOKUP($A22,'Authors Contribution'!$D$3:$BI$50,6,0)</f>
        <v>0</v>
      </c>
    </row>
    <row r="23" spans="1:20" ht="34.5" customHeight="1" outlineLevel="1" thickTop="1" thickBot="1">
      <c r="A23" s="26" t="str">
        <f>'Authors Contribution'!D7</f>
        <v>LBNL (Spencer Klein)</v>
      </c>
      <c r="B23" s="26" t="s">
        <v>39</v>
      </c>
      <c r="C23" s="451" t="s">
        <v>285</v>
      </c>
      <c r="D23" s="2">
        <f>VLOOKUP($A23,'Authors Contribution'!$D$3:$BI$50,4,0)</f>
        <v>4</v>
      </c>
      <c r="E23" s="2">
        <f>VLOOKUP($A23,'Authors Contribution'!$D$3:$BI$50,5,0)</f>
        <v>2</v>
      </c>
      <c r="F23" s="32">
        <f>VLOOKUP($A23,'Authors Contribution'!$D$3:$BI$50,6,0)</f>
        <v>3</v>
      </c>
      <c r="G23" s="32">
        <f t="shared" si="0"/>
        <v>9</v>
      </c>
      <c r="H23" s="313">
        <f>VLOOKUP($A23,'Authors Contribution'!$D$3:$BI$50,5,0)</f>
        <v>2</v>
      </c>
      <c r="I23" s="313">
        <f>VLOOKUP($A23,'Authors Contribution'!$D$3:$BI$50,6,0)</f>
        <v>3</v>
      </c>
    </row>
    <row r="24" spans="1:20" ht="34.5" customHeight="1" outlineLevel="1" thickTop="1" thickBot="1">
      <c r="A24" s="26" t="str">
        <f>'Authors Contribution'!D31</f>
        <v xml:space="preserve">Universite Libre de Bruxelles (Kael Hanson) </v>
      </c>
      <c r="B24" s="26" t="s">
        <v>58</v>
      </c>
      <c r="C24" s="451" t="s">
        <v>289</v>
      </c>
      <c r="D24" s="2">
        <f>VLOOKUP($A24,'Authors Contribution'!$D$3:$BI$50,4,0)</f>
        <v>1</v>
      </c>
      <c r="E24" s="2">
        <f>VLOOKUP($A24,'Authors Contribution'!$D$3:$BI$50,5,0)</f>
        <v>1</v>
      </c>
      <c r="F24" s="32">
        <f>VLOOKUP($A24,'Authors Contribution'!$D$3:$BI$50,6,0)</f>
        <v>2</v>
      </c>
      <c r="G24" s="32">
        <f t="shared" si="0"/>
        <v>4</v>
      </c>
      <c r="H24" s="313">
        <f>VLOOKUP($A24,'Authors Contribution'!$D$3:$BI$50,5,0)</f>
        <v>1</v>
      </c>
      <c r="I24" s="313">
        <f>VLOOKUP($A24,'Authors Contribution'!$D$3:$BI$50,6,0)</f>
        <v>2</v>
      </c>
    </row>
    <row r="25" spans="1:20" ht="34.5" customHeight="1" outlineLevel="1" thickTop="1" thickBot="1">
      <c r="A25" s="26" t="str">
        <f>'Authors Contribution'!D25</f>
        <v xml:space="preserve">Universität Mainz (Lutz Köpke) </v>
      </c>
      <c r="B25" s="26" t="s">
        <v>52</v>
      </c>
      <c r="C25" s="451" t="s">
        <v>283</v>
      </c>
      <c r="D25" s="2">
        <f>VLOOKUP($A25,'Authors Contribution'!$D$3:$BI$50,4,0)</f>
        <v>1</v>
      </c>
      <c r="E25" s="2">
        <f>VLOOKUP($A25,'Authors Contribution'!$D$3:$BI$50,5,0)</f>
        <v>0</v>
      </c>
      <c r="F25" s="32">
        <f>VLOOKUP($A25,'Authors Contribution'!$D$3:$BI$50,6,0)</f>
        <v>6</v>
      </c>
      <c r="G25" s="32">
        <f t="shared" si="0"/>
        <v>7</v>
      </c>
      <c r="H25" s="313">
        <f>VLOOKUP($A25,'Authors Contribution'!$D$3:$BI$50,5,0)</f>
        <v>0</v>
      </c>
      <c r="I25" s="313">
        <f>VLOOKUP($A25,'Authors Contribution'!$D$3:$BI$50,6,0)</f>
        <v>6</v>
      </c>
    </row>
    <row r="26" spans="1:20" ht="33.75" customHeight="1" outlineLevel="1" thickTop="1" thickBot="1">
      <c r="A26" s="26" t="str">
        <f>'Authors Contribution'!D17</f>
        <v>University of Maryland (Greg Sullivan)</v>
      </c>
      <c r="B26" s="26" t="s">
        <v>47</v>
      </c>
      <c r="C26" s="451" t="s">
        <v>285</v>
      </c>
      <c r="D26" s="2">
        <f>VLOOKUP($A26,'Authors Contribution'!$D$3:$BI$50,4,0)</f>
        <v>3</v>
      </c>
      <c r="E26" s="2">
        <f>VLOOKUP($A26,'Authors Contribution'!$D$3:$BI$50,5,0)</f>
        <v>4</v>
      </c>
      <c r="F26" s="32">
        <f>VLOOKUP($A26,'Authors Contribution'!$D$3:$BI$50,6,0)</f>
        <v>4</v>
      </c>
      <c r="G26" s="32">
        <f t="shared" si="0"/>
        <v>11</v>
      </c>
      <c r="H26" s="313">
        <f>VLOOKUP($A26,'Authors Contribution'!$D$3:$BI$50,5,0)</f>
        <v>4</v>
      </c>
      <c r="I26" s="313">
        <f>VLOOKUP($A26,'Authors Contribution'!$D$3:$BI$50,6,0)</f>
        <v>4</v>
      </c>
    </row>
    <row r="27" spans="1:20" ht="34.5" customHeight="1" outlineLevel="1" thickTop="1" thickBot="1">
      <c r="A27" s="26" t="str">
        <f>'Authors Contribution'!D32</f>
        <v xml:space="preserve">Universite de Mons (Evelyne Daubie) </v>
      </c>
      <c r="B27" s="26" t="s">
        <v>59</v>
      </c>
      <c r="C27" s="451" t="s">
        <v>289</v>
      </c>
      <c r="D27" s="2">
        <f>VLOOKUP($A27,'Authors Contribution'!$D$3:$BI$50,4,0)</f>
        <v>0</v>
      </c>
      <c r="E27" s="2">
        <f>VLOOKUP($A27,'Authors Contribution'!$D$3:$BI$50,5,0)</f>
        <v>1</v>
      </c>
      <c r="F27" s="32">
        <f>VLOOKUP($A27,'Authors Contribution'!$D$3:$BI$50,6,0)</f>
        <v>0</v>
      </c>
      <c r="G27" s="32">
        <f t="shared" si="0"/>
        <v>1</v>
      </c>
      <c r="H27" s="313">
        <f>VLOOKUP($A27,'Authors Contribution'!$D$3:$BI$50,5,0)</f>
        <v>1</v>
      </c>
      <c r="I27" s="313">
        <f>VLOOKUP($A27,'Authors Contribution'!$D$3:$BI$50,6,0)</f>
        <v>0</v>
      </c>
    </row>
    <row r="28" spans="1:20" ht="34.5" customHeight="1" outlineLevel="1" thickTop="1" thickBot="1">
      <c r="A28" s="445" t="str">
        <f>'Authors Contribution'!D44</f>
        <v>Niels Bohr Institute (Jason Koskinen)</v>
      </c>
      <c r="B28" s="445" t="str">
        <f>'Authors Contribution'!E44</f>
        <v>NBI</v>
      </c>
      <c r="C28" s="457" t="s">
        <v>290</v>
      </c>
      <c r="D28" s="458">
        <f>VLOOKUP($A28,'Authors Contribution'!$D$3:$BI$50,4,0)</f>
        <v>1</v>
      </c>
      <c r="E28" s="458">
        <f>VLOOKUP($A28,'Authors Contribution'!$D$3:$BI$50,5,0)</f>
        <v>0</v>
      </c>
      <c r="F28" s="459">
        <f>VLOOKUP($A28,'Authors Contribution'!$D$3:$BI$50,6,0)</f>
        <v>3</v>
      </c>
      <c r="G28" s="459">
        <f t="shared" si="0"/>
        <v>4</v>
      </c>
      <c r="H28" s="313">
        <f>VLOOKUP($A28,'Authors Contribution'!$D$3:$BI$50,5,0)</f>
        <v>0</v>
      </c>
      <c r="I28" s="313">
        <f>VLOOKUP($A28,'Authors Contribution'!$D$3:$BI$50,6,0)</f>
        <v>3</v>
      </c>
      <c r="K28" s="499" t="s">
        <v>108</v>
      </c>
      <c r="L28" s="500"/>
      <c r="M28" s="500"/>
      <c r="N28" s="500"/>
      <c r="O28" s="501"/>
      <c r="P28" s="492" t="s">
        <v>20</v>
      </c>
      <c r="Q28" s="493"/>
      <c r="R28" s="493"/>
      <c r="S28" s="493"/>
      <c r="T28" s="493"/>
    </row>
    <row r="29" spans="1:20" ht="42" customHeight="1" outlineLevel="1" thickTop="1" thickBot="1">
      <c r="A29" s="26" t="str">
        <f>'Authors Contribution'!D8</f>
        <v>Ohio State University (James Beatty)</v>
      </c>
      <c r="B29" s="26" t="s">
        <v>40</v>
      </c>
      <c r="C29" s="451" t="s">
        <v>285</v>
      </c>
      <c r="D29" s="2">
        <f>VLOOKUP($A29,'Authors Contribution'!$D$3:$BI$50,4,0)</f>
        <v>1</v>
      </c>
      <c r="E29" s="2">
        <f>VLOOKUP($A29,'Authors Contribution'!$D$3:$BI$50,5,0)</f>
        <v>3</v>
      </c>
      <c r="F29" s="32">
        <f>VLOOKUP($A29,'Authors Contribution'!$D$3:$BI$50,6,0)</f>
        <v>0</v>
      </c>
      <c r="G29" s="32">
        <f t="shared" si="0"/>
        <v>4</v>
      </c>
      <c r="H29" s="313">
        <f>VLOOKUP($A29,'Authors Contribution'!$D$3:$BI$50,5,0)</f>
        <v>3</v>
      </c>
      <c r="I29" s="313">
        <f>VLOOKUP($A29,'Authors Contribution'!$D$3:$BI$50,6,0)</f>
        <v>0</v>
      </c>
      <c r="K29" s="499" t="str">
        <f>'Authors Contribution'!D1</f>
        <v>v 17.0, September 2014</v>
      </c>
      <c r="L29" s="500"/>
      <c r="M29" s="500"/>
      <c r="N29" s="500"/>
      <c r="O29" s="501"/>
      <c r="P29" s="316" t="s">
        <v>112</v>
      </c>
      <c r="Q29" s="321" t="s">
        <v>5</v>
      </c>
      <c r="R29" s="322" t="s">
        <v>109</v>
      </c>
      <c r="S29" s="323" t="s">
        <v>270</v>
      </c>
      <c r="T29" s="324" t="s">
        <v>2</v>
      </c>
    </row>
    <row r="30" spans="1:20" ht="34.5" customHeight="1" outlineLevel="1" thickTop="1" thickBot="1">
      <c r="A30" s="26" t="str">
        <f>'Authors Contribution'!D38</f>
        <v xml:space="preserve">University of Oxford (Subir Sarkar) </v>
      </c>
      <c r="B30" s="26" t="s">
        <v>66</v>
      </c>
      <c r="C30" s="451" t="s">
        <v>291</v>
      </c>
      <c r="D30" s="2">
        <f>VLOOKUP($A30,'Authors Contribution'!$D$3:$BI$50,4,0)</f>
        <v>1</v>
      </c>
      <c r="E30" s="2">
        <f>VLOOKUP($A30,'Authors Contribution'!$D$3:$BI$50,5,0)</f>
        <v>0</v>
      </c>
      <c r="F30" s="32">
        <f>VLOOKUP($A30,'Authors Contribution'!$D$3:$BI$50,6,0)</f>
        <v>0</v>
      </c>
      <c r="G30" s="32">
        <f t="shared" si="0"/>
        <v>1</v>
      </c>
      <c r="H30" s="313">
        <f>VLOOKUP($A30,'Authors Contribution'!$D$3:$BI$50,5,0)</f>
        <v>0</v>
      </c>
      <c r="I30" s="313">
        <f>VLOOKUP($A30,'Authors Contribution'!$D$3:$BI$50,6,0)</f>
        <v>0</v>
      </c>
      <c r="K30" s="502" t="s">
        <v>85</v>
      </c>
      <c r="L30" s="503"/>
      <c r="M30" s="503"/>
      <c r="N30" s="503"/>
      <c r="O30" s="504"/>
      <c r="P30" s="317">
        <f>'Authors Contribution'!F21</f>
        <v>67</v>
      </c>
      <c r="Q30" s="319">
        <f>'Authors Contribution'!G21</f>
        <v>35</v>
      </c>
      <c r="R30" s="315">
        <f>'Authors Contribution'!H21</f>
        <v>32</v>
      </c>
      <c r="S30" s="320">
        <f>'Authors Contribution'!I21</f>
        <v>37</v>
      </c>
      <c r="T30" s="318">
        <f>SUM(Q30:S30)</f>
        <v>104</v>
      </c>
    </row>
    <row r="31" spans="1:20" ht="33" customHeight="1" outlineLevel="1" thickTop="1" thickBot="1">
      <c r="A31" s="26" t="str">
        <f>'Authors Contribution'!D9</f>
        <v>Pennsylvania State University (Doug Cowen)</v>
      </c>
      <c r="B31" s="26" t="s">
        <v>41</v>
      </c>
      <c r="C31" s="451" t="s">
        <v>285</v>
      </c>
      <c r="D31" s="2">
        <f>VLOOKUP($A31,'Authors Contribution'!$D$3:$BI$50,4,0)</f>
        <v>1</v>
      </c>
      <c r="E31" s="2">
        <f>VLOOKUP($A31,'Authors Contribution'!$D$3:$BI$50,5,0)</f>
        <v>3</v>
      </c>
      <c r="F31" s="32">
        <f>VLOOKUP($A31,'Authors Contribution'!$D$3:$BI$50,6,0)</f>
        <v>3</v>
      </c>
      <c r="G31" s="32">
        <f t="shared" si="0"/>
        <v>7</v>
      </c>
      <c r="H31" s="313">
        <f>VLOOKUP($A31,'Authors Contribution'!$D$3:$BI$50,5,0)</f>
        <v>3</v>
      </c>
      <c r="I31" s="313">
        <f>VLOOKUP($A31,'Authors Contribution'!$D$3:$BI$50,6,0)</f>
        <v>3</v>
      </c>
      <c r="K31" s="494" t="s">
        <v>70</v>
      </c>
      <c r="L31" s="495"/>
      <c r="M31" s="495"/>
      <c r="N31" s="495"/>
      <c r="O31" s="496"/>
      <c r="P31" s="330">
        <f>'Authors Contribution'!F47</f>
        <v>66</v>
      </c>
      <c r="Q31" s="331">
        <f>'Authors Contribution'!G47</f>
        <v>38</v>
      </c>
      <c r="R31" s="332">
        <f>'Authors Contribution'!H47</f>
        <v>28</v>
      </c>
      <c r="S31" s="333">
        <f>'Authors Contribution'!I47</f>
        <v>85</v>
      </c>
      <c r="T31" s="334">
        <f>SUM(Q31:S31)</f>
        <v>151</v>
      </c>
    </row>
    <row r="32" spans="1:20" ht="44.25" customHeight="1" outlineLevel="1" thickTop="1" thickBot="1">
      <c r="A32" s="26" t="str">
        <f>'Authors Contribution'!D46</f>
        <v>Sungkyunkwan University (Carsten Rott)</v>
      </c>
      <c r="B32" s="26" t="str">
        <f>'Authors Contribution'!E46</f>
        <v>SKKU</v>
      </c>
      <c r="C32" s="451" t="s">
        <v>292</v>
      </c>
      <c r="D32" s="2">
        <f>VLOOKUP($A32,'Authors Contribution'!$D$3:$BI$50,4,0)</f>
        <v>1</v>
      </c>
      <c r="E32" s="2">
        <f>VLOOKUP($A32,'Authors Contribution'!$D$3:$BI$50,5,0)</f>
        <v>1</v>
      </c>
      <c r="F32" s="32">
        <f>VLOOKUP($A32,'Authors Contribution'!$D$3:$BI$50,6,0)</f>
        <v>1</v>
      </c>
      <c r="G32" s="32">
        <f t="shared" si="0"/>
        <v>3</v>
      </c>
      <c r="H32" s="313">
        <f>VLOOKUP($A32,'Authors Contribution'!$D$3:$BI$50,5,0)</f>
        <v>1</v>
      </c>
      <c r="I32" s="313">
        <f>VLOOKUP($A32,'Authors Contribution'!$D$3:$BI$50,6,0)</f>
        <v>1</v>
      </c>
      <c r="K32" s="489" t="s">
        <v>71</v>
      </c>
      <c r="L32" s="490"/>
      <c r="M32" s="490"/>
      <c r="N32" s="490"/>
      <c r="O32" s="491"/>
      <c r="P32" s="325">
        <f>'Authors Contribution'!F48</f>
        <v>133</v>
      </c>
      <c r="Q32" s="326">
        <f>'Authors Contribution'!G48</f>
        <v>73</v>
      </c>
      <c r="R32" s="327">
        <f>'Authors Contribution'!H48</f>
        <v>60</v>
      </c>
      <c r="S32" s="328">
        <f>'Authors Contribution'!I48</f>
        <v>122</v>
      </c>
      <c r="T32" s="329">
        <f>SUM(Q32:S32)</f>
        <v>255</v>
      </c>
    </row>
    <row r="33" spans="1:26" ht="33" customHeight="1" outlineLevel="1" thickTop="1" thickBot="1">
      <c r="A33" s="26" t="str">
        <f>'Authors Contribution'!D11</f>
        <v>Southern University (Ali Fazely)</v>
      </c>
      <c r="B33" s="26" t="s">
        <v>42</v>
      </c>
      <c r="C33" s="451" t="s">
        <v>285</v>
      </c>
      <c r="D33" s="2">
        <f>VLOOKUP($A33,'Authors Contribution'!$D$3:$BI$50,4,0)</f>
        <v>2</v>
      </c>
      <c r="E33" s="2">
        <f>VLOOKUP($A33,'Authors Contribution'!$D$3:$BI$50,5,0)</f>
        <v>1</v>
      </c>
      <c r="F33" s="32">
        <f>VLOOKUP($A33,'Authors Contribution'!$D$3:$BI$50,6,0)</f>
        <v>0</v>
      </c>
      <c r="G33" s="32">
        <f t="shared" si="0"/>
        <v>3</v>
      </c>
      <c r="H33" s="313">
        <f>VLOOKUP($A33,'Authors Contribution'!$D$3:$BI$50,5,0)</f>
        <v>1</v>
      </c>
      <c r="I33" s="313">
        <f>VLOOKUP($A33,'Authors Contribution'!$D$3:$BI$50,6,0)</f>
        <v>0</v>
      </c>
      <c r="P33" s="314" t="s">
        <v>237</v>
      </c>
      <c r="Q33" s="314" t="s">
        <v>233</v>
      </c>
      <c r="R33" s="314" t="s">
        <v>234</v>
      </c>
      <c r="S33" s="314" t="s">
        <v>235</v>
      </c>
      <c r="T33" s="314" t="s">
        <v>236</v>
      </c>
    </row>
    <row r="34" spans="1:26" ht="34.5" customHeight="1" outlineLevel="1" thickTop="1" thickBot="1">
      <c r="A34" s="26" t="str">
        <f>'Authors Contribution'!D35</f>
        <v xml:space="preserve">Stockholm University (Klas Hultqvist) </v>
      </c>
      <c r="B34" s="26" t="s">
        <v>62</v>
      </c>
      <c r="C34" s="451" t="s">
        <v>293</v>
      </c>
      <c r="D34" s="2">
        <f>VLOOKUP($A34,'Authors Contribution'!$D$3:$BI$50,4,0)</f>
        <v>5</v>
      </c>
      <c r="E34" s="2">
        <f>VLOOKUP($A34,'Authors Contribution'!$D$3:$BI$50,5,0)</f>
        <v>1</v>
      </c>
      <c r="F34" s="32">
        <f>VLOOKUP($A34,'Authors Contribution'!$D$3:$BI$50,6,0)</f>
        <v>4</v>
      </c>
      <c r="G34" s="32">
        <f t="shared" si="0"/>
        <v>10</v>
      </c>
      <c r="H34" s="313">
        <f>VLOOKUP($A34,'Authors Contribution'!$D$3:$BI$50,5,0)</f>
        <v>1</v>
      </c>
      <c r="I34" s="313">
        <f>VLOOKUP($A34,'Authors Contribution'!$D$3:$BI$50,6,0)</f>
        <v>4</v>
      </c>
    </row>
    <row r="35" spans="1:26" ht="33" customHeight="1" outlineLevel="1" thickTop="1" thickBot="1">
      <c r="A35" s="26" t="str">
        <f>'Authors Contribution'!D12</f>
        <v>Stony Brook University (Joanna Kiryluk)</v>
      </c>
      <c r="B35" s="26" t="str">
        <f>'Authors Contribution'!E12</f>
        <v>Stony Brook</v>
      </c>
      <c r="C35" s="451" t="s">
        <v>285</v>
      </c>
      <c r="D35" s="2">
        <f>VLOOKUP($A35,'Authors Contribution'!$D$3:$BI$50,4,0)</f>
        <v>1</v>
      </c>
      <c r="E35" s="2">
        <f>VLOOKUP($A35,'Authors Contribution'!$D$3:$BI$50,5,0)</f>
        <v>1</v>
      </c>
      <c r="F35" s="32">
        <f>VLOOKUP($A35,'Authors Contribution'!$D$3:$BI$50,6,0)</f>
        <v>1</v>
      </c>
      <c r="G35" s="32">
        <f t="shared" si="0"/>
        <v>3</v>
      </c>
      <c r="H35" s="313">
        <f>VLOOKUP($A35,'Authors Contribution'!$D$3:$BI$50,5,0)</f>
        <v>1</v>
      </c>
      <c r="I35" s="313">
        <f>VLOOKUP($A35,'Authors Contribution'!$D$3:$BI$50,6,0)</f>
        <v>1</v>
      </c>
    </row>
    <row r="36" spans="1:26" s="461" customFormat="1" ht="34.5" customHeight="1" outlineLevel="1" thickTop="1" thickBot="1">
      <c r="A36" s="445" t="str">
        <f>'Authors Contribution'!D45</f>
        <v>University of Toronto (Kenneth Clark)</v>
      </c>
      <c r="B36" s="445" t="str">
        <f>'Authors Contribution'!E45</f>
        <v>Toronto</v>
      </c>
      <c r="C36" s="457" t="s">
        <v>286</v>
      </c>
      <c r="D36" s="458">
        <f>VLOOKUP($A36,'Authors Contribution'!$D$3:$BI$50,4,0)</f>
        <v>1</v>
      </c>
      <c r="E36" s="458">
        <f>VLOOKUP($A36,'Authors Contribution'!$D$3:$BI$50,5,0)</f>
        <v>0</v>
      </c>
      <c r="F36" s="459">
        <f>VLOOKUP($A36,'Authors Contribution'!$D$3:$BI$50,6,0)</f>
        <v>0</v>
      </c>
      <c r="G36" s="459">
        <f t="shared" si="0"/>
        <v>1</v>
      </c>
      <c r="H36" s="460">
        <f>VLOOKUP($A36,'Authors Contribution'!$D$3:$BI$50,5,0)</f>
        <v>0</v>
      </c>
      <c r="I36" s="460">
        <f>VLOOKUP($A36,'Authors Contribution'!$D$3:$BI$50,6,0)</f>
        <v>0</v>
      </c>
      <c r="K36" s="505" t="s">
        <v>108</v>
      </c>
      <c r="L36" s="506"/>
      <c r="M36" s="506"/>
      <c r="N36" s="506"/>
      <c r="O36" s="507"/>
      <c r="P36" s="487" t="s">
        <v>20</v>
      </c>
      <c r="Q36" s="488"/>
      <c r="R36" s="488"/>
      <c r="S36" s="488"/>
      <c r="T36" s="488"/>
    </row>
    <row r="37" spans="1:26" ht="33" customHeight="1" outlineLevel="1" thickTop="1" thickBot="1">
      <c r="A37" s="26" t="str">
        <f>'Authors Contribution'!D13</f>
        <v>University of California, Berkeley (Buford Price)</v>
      </c>
      <c r="B37" s="26" t="s">
        <v>44</v>
      </c>
      <c r="C37" s="451" t="s">
        <v>285</v>
      </c>
      <c r="D37" s="2">
        <f>VLOOKUP($A37,'Authors Contribution'!$D$3:$BI$50,4,0)</f>
        <v>1</v>
      </c>
      <c r="E37" s="2">
        <f>VLOOKUP($A37,'Authors Contribution'!$D$3:$BI$50,5,0)</f>
        <v>2</v>
      </c>
      <c r="F37" s="32">
        <f>VLOOKUP($A37,'Authors Contribution'!$D$3:$BI$50,6,0)</f>
        <v>0</v>
      </c>
      <c r="G37" s="32">
        <f t="shared" si="0"/>
        <v>3</v>
      </c>
      <c r="H37" s="313">
        <f>VLOOKUP($A37,'Authors Contribution'!$D$3:$BI$50,5,0)</f>
        <v>2</v>
      </c>
      <c r="I37" s="313">
        <f>VLOOKUP($A37,'Authors Contribution'!$D$3:$BI$50,6,0)</f>
        <v>0</v>
      </c>
    </row>
    <row r="38" spans="1:26" ht="33" customHeight="1" outlineLevel="1" thickTop="1" thickBot="1">
      <c r="A38" s="26" t="str">
        <f>'Authors Contribution'!D14</f>
        <v>University of California, Irvine (Steve Barwick)</v>
      </c>
      <c r="B38" s="26" t="s">
        <v>43</v>
      </c>
      <c r="C38" s="451" t="s">
        <v>285</v>
      </c>
      <c r="D38" s="2">
        <f>VLOOKUP($A38,'Authors Contribution'!$D$3:$BI$50,4,0)</f>
        <v>1</v>
      </c>
      <c r="E38" s="2">
        <f>VLOOKUP($A38,'Authors Contribution'!$D$3:$BI$50,5,0)</f>
        <v>0</v>
      </c>
      <c r="F38" s="32">
        <f>VLOOKUP($A38,'Authors Contribution'!$D$3:$BI$50,6,0)</f>
        <v>1</v>
      </c>
      <c r="G38" s="32">
        <f t="shared" si="0"/>
        <v>2</v>
      </c>
      <c r="H38" s="313">
        <f>VLOOKUP($A38,'Authors Contribution'!$D$3:$BI$50,5,0)</f>
        <v>0</v>
      </c>
      <c r="I38" s="313">
        <f>VLOOKUP($A38,'Authors Contribution'!$D$3:$BI$50,6,0)</f>
        <v>1</v>
      </c>
    </row>
    <row r="39" spans="1:26" ht="33" customHeight="1" outlineLevel="1" thickTop="1" thickBot="1">
      <c r="A39" s="26" t="str">
        <f>'Authors Contribution'!D36</f>
        <v xml:space="preserve">Uppsala University (Olga Botner) </v>
      </c>
      <c r="B39" s="26" t="s">
        <v>63</v>
      </c>
      <c r="C39" s="451" t="s">
        <v>293</v>
      </c>
      <c r="D39" s="2">
        <f>VLOOKUP($A39,'Authors Contribution'!$D$3:$BI$50,4,0)</f>
        <v>3</v>
      </c>
      <c r="E39" s="2">
        <f>VLOOKUP($A39,'Authors Contribution'!$D$3:$BI$50,5,0)</f>
        <v>2</v>
      </c>
      <c r="F39" s="32">
        <f>VLOOKUP($A39,'Authors Contribution'!$D$3:$BI$50,6,0)</f>
        <v>3</v>
      </c>
      <c r="G39" s="32">
        <f t="shared" si="0"/>
        <v>8</v>
      </c>
      <c r="H39" s="313">
        <f>VLOOKUP($A39,'Authors Contribution'!$D$3:$BI$50,5,0)</f>
        <v>2</v>
      </c>
      <c r="I39" s="313">
        <f>VLOOKUP($A39,'Authors Contribution'!$D$3:$BI$50,6,0)</f>
        <v>3</v>
      </c>
      <c r="K39" s="186" t="s">
        <v>160</v>
      </c>
    </row>
    <row r="40" spans="1:26" ht="33" customHeight="1" outlineLevel="1" thickTop="1" thickBot="1">
      <c r="A40" s="26" t="str">
        <f>'Authors Contribution'!D19</f>
        <v>University of Wisconsin, Madison (Albrecht Karle)</v>
      </c>
      <c r="B40" s="26" t="s">
        <v>49</v>
      </c>
      <c r="C40" s="451" t="s">
        <v>285</v>
      </c>
      <c r="D40" s="2">
        <f>VLOOKUP($A40,'Authors Contribution'!$D$3:$BI$50,4,0)</f>
        <v>6</v>
      </c>
      <c r="E40" s="2">
        <f>VLOOKUP($A40,'Authors Contribution'!$D$3:$BI$50,5,0)</f>
        <v>12</v>
      </c>
      <c r="F40" s="32">
        <f>VLOOKUP($A40,'Authors Contribution'!$D$3:$BI$50,6,0)</f>
        <v>17</v>
      </c>
      <c r="G40" s="32">
        <f t="shared" si="0"/>
        <v>35</v>
      </c>
      <c r="H40" s="313">
        <f>VLOOKUP($A40,'Authors Contribution'!$D$3:$BI$50,5,0)</f>
        <v>12</v>
      </c>
      <c r="I40" s="313">
        <f>VLOOKUP($A40,'Authors Contribution'!$D$3:$BI$50,6,0)</f>
        <v>17</v>
      </c>
      <c r="J40" s="436"/>
      <c r="K40" s="437" t="s">
        <v>160</v>
      </c>
      <c r="L40" s="438" t="s">
        <v>161</v>
      </c>
      <c r="M40" s="438" t="s">
        <v>162</v>
      </c>
      <c r="N40" s="438">
        <v>39692</v>
      </c>
      <c r="O40" s="439">
        <v>39904</v>
      </c>
      <c r="P40" s="440">
        <v>40057</v>
      </c>
      <c r="Q40" s="441" t="s">
        <v>163</v>
      </c>
      <c r="R40" s="440">
        <v>40422</v>
      </c>
      <c r="S40" s="440">
        <v>40634</v>
      </c>
      <c r="T40" s="440">
        <v>40787</v>
      </c>
      <c r="U40" s="440">
        <v>40969</v>
      </c>
      <c r="V40" s="440">
        <v>41183</v>
      </c>
      <c r="W40" s="440">
        <v>41365</v>
      </c>
      <c r="X40" s="440">
        <v>41548</v>
      </c>
      <c r="Y40" s="440">
        <v>41699</v>
      </c>
      <c r="Z40" s="440">
        <v>41897</v>
      </c>
    </row>
    <row r="41" spans="1:26" ht="34.5" customHeight="1" outlineLevel="1" thickTop="1" thickBot="1">
      <c r="A41" s="26" t="str">
        <f>'Authors Contribution'!D18</f>
        <v>University of Wisconsin, River Falls (Jim Madsen)</v>
      </c>
      <c r="B41" s="26" t="s">
        <v>48</v>
      </c>
      <c r="C41" s="451" t="s">
        <v>285</v>
      </c>
      <c r="D41" s="2">
        <f>VLOOKUP($A41,'Authors Contribution'!$D$3:$BI$50,4,0)</f>
        <v>3</v>
      </c>
      <c r="E41" s="2">
        <f>VLOOKUP($A41,'Authors Contribution'!$D$3:$BI$50,5,0)</f>
        <v>0</v>
      </c>
      <c r="F41" s="32">
        <f>VLOOKUP($A41,'Authors Contribution'!$D$3:$BI$50,6,0)</f>
        <v>0</v>
      </c>
      <c r="G41" s="32">
        <f t="shared" si="0"/>
        <v>3</v>
      </c>
      <c r="H41" s="313">
        <f>VLOOKUP($A41,'Authors Contribution'!$D$3:$BI$50,5,0)</f>
        <v>0</v>
      </c>
      <c r="I41" s="313">
        <f>VLOOKUP($A41,'Authors Contribution'!$D$3:$BI$50,6,0)</f>
        <v>0</v>
      </c>
      <c r="J41" s="436" t="s">
        <v>119</v>
      </c>
      <c r="K41" s="436">
        <v>12</v>
      </c>
      <c r="L41" s="436">
        <v>12</v>
      </c>
      <c r="M41" s="436">
        <v>12</v>
      </c>
      <c r="N41" s="436">
        <v>14</v>
      </c>
      <c r="O41" s="436">
        <v>15</v>
      </c>
      <c r="P41" s="436">
        <v>15</v>
      </c>
      <c r="Q41" s="436">
        <v>15</v>
      </c>
      <c r="R41" s="436">
        <v>15</v>
      </c>
      <c r="S41" s="436">
        <v>15</v>
      </c>
      <c r="T41" s="436">
        <v>15</v>
      </c>
      <c r="U41" s="436">
        <v>16</v>
      </c>
      <c r="V41" s="436">
        <v>16</v>
      </c>
      <c r="W41" s="436">
        <v>16</v>
      </c>
      <c r="X41" s="436">
        <v>16</v>
      </c>
      <c r="Y41" s="436">
        <v>16</v>
      </c>
      <c r="Z41" s="436">
        <v>18</v>
      </c>
    </row>
    <row r="42" spans="1:26" ht="34.5" customHeight="1" outlineLevel="1" thickTop="1" thickBot="1">
      <c r="A42" s="428" t="str">
        <f>'Authors Contribution'!D34</f>
        <v xml:space="preserve">Vrije Universiteit Brussel (Catherine de Clercq) </v>
      </c>
      <c r="B42" s="428" t="s">
        <v>61</v>
      </c>
      <c r="C42" s="452" t="s">
        <v>289</v>
      </c>
      <c r="D42" s="448">
        <f>VLOOKUP($A42,'Authors Contribution'!$D$3:$BI$50,4,0)</f>
        <v>2</v>
      </c>
      <c r="E42" s="448">
        <f>VLOOKUP($A42,'Authors Contribution'!$D$3:$BI$50,5,0)</f>
        <v>3</v>
      </c>
      <c r="F42" s="449">
        <f>VLOOKUP($A42,'Authors Contribution'!$D$3:$BI$50,6,0)</f>
        <v>5</v>
      </c>
      <c r="G42" s="449">
        <f t="shared" si="0"/>
        <v>10</v>
      </c>
      <c r="H42" s="313">
        <f>VLOOKUP($A42,'Authors Contribution'!$D$3:$BI$50,5,0)</f>
        <v>3</v>
      </c>
      <c r="I42" s="313">
        <f>VLOOKUP($A42,'Authors Contribution'!$D$3:$BI$50,6,0)</f>
        <v>5</v>
      </c>
      <c r="J42" s="436" t="s">
        <v>120</v>
      </c>
      <c r="K42" s="436">
        <v>17</v>
      </c>
      <c r="L42" s="436">
        <v>17</v>
      </c>
      <c r="M42" s="436">
        <v>18</v>
      </c>
      <c r="N42" s="436">
        <v>18</v>
      </c>
      <c r="O42" s="436">
        <v>18</v>
      </c>
      <c r="P42" s="436">
        <v>19</v>
      </c>
      <c r="Q42" s="436">
        <v>21</v>
      </c>
      <c r="R42" s="436">
        <v>21</v>
      </c>
      <c r="S42" s="436">
        <v>21</v>
      </c>
      <c r="T42" s="436">
        <v>21</v>
      </c>
      <c r="U42" s="436">
        <v>23</v>
      </c>
      <c r="V42" s="436">
        <v>22</v>
      </c>
      <c r="W42" s="436">
        <v>22</v>
      </c>
      <c r="X42" s="436">
        <v>22</v>
      </c>
      <c r="Y42" s="436">
        <v>25</v>
      </c>
      <c r="Z42" s="436">
        <v>25</v>
      </c>
    </row>
    <row r="43" spans="1:26" ht="33" customHeight="1" outlineLevel="1" thickTop="1">
      <c r="A43" s="428" t="str">
        <f>'Authors Contribution'!D26</f>
        <v xml:space="preserve">Universität Wuppertal (Klaus Helbing) </v>
      </c>
      <c r="B43" s="428" t="s">
        <v>53</v>
      </c>
      <c r="C43" s="452" t="s">
        <v>283</v>
      </c>
      <c r="D43" s="448">
        <f>VLOOKUP($A43,'Authors Contribution'!$D$3:$BI$50,4,0)</f>
        <v>1</v>
      </c>
      <c r="E43" s="448">
        <f>VLOOKUP($A43,'Authors Contribution'!$D$3:$BI$50,5,0)</f>
        <v>1</v>
      </c>
      <c r="F43" s="449">
        <f>VLOOKUP($A43,'Authors Contribution'!$D$3:$BI$50,6,0)</f>
        <v>7</v>
      </c>
      <c r="G43" s="449">
        <f t="shared" si="0"/>
        <v>9</v>
      </c>
      <c r="H43" s="313">
        <f>VLOOKUP($A43,'Authors Contribution'!$D$3:$BI$50,5,0)</f>
        <v>1</v>
      </c>
      <c r="I43" s="313">
        <f>VLOOKUP($A43,'Authors Contribution'!$D$3:$BI$50,6,0)</f>
        <v>7</v>
      </c>
      <c r="J43" s="443" t="s">
        <v>2</v>
      </c>
      <c r="K43" s="442">
        <f t="shared" ref="K43:R43" si="1">SUM(K41:K42)</f>
        <v>29</v>
      </c>
      <c r="L43" s="442">
        <f t="shared" si="1"/>
        <v>29</v>
      </c>
      <c r="M43" s="442">
        <f t="shared" si="1"/>
        <v>30</v>
      </c>
      <c r="N43" s="442">
        <f t="shared" si="1"/>
        <v>32</v>
      </c>
      <c r="O43" s="442">
        <f t="shared" si="1"/>
        <v>33</v>
      </c>
      <c r="P43" s="442">
        <f t="shared" si="1"/>
        <v>34</v>
      </c>
      <c r="Q43" s="442">
        <f t="shared" si="1"/>
        <v>36</v>
      </c>
      <c r="R43" s="442">
        <f t="shared" si="1"/>
        <v>36</v>
      </c>
      <c r="S43" s="442">
        <f>SUM(S41:S42)</f>
        <v>36</v>
      </c>
      <c r="T43" s="443">
        <v>36</v>
      </c>
      <c r="U43" s="443">
        <v>39</v>
      </c>
      <c r="V43" s="443">
        <v>38</v>
      </c>
      <c r="W43" s="443">
        <v>38</v>
      </c>
      <c r="X43" s="443">
        <v>38</v>
      </c>
      <c r="Y43" s="443">
        <f>Y42+Y41</f>
        <v>41</v>
      </c>
      <c r="Z43" s="443">
        <f>Z42+Z41</f>
        <v>43</v>
      </c>
    </row>
    <row r="45" spans="1:26">
      <c r="D45" s="31"/>
    </row>
    <row r="49" spans="2:8" ht="13.5" thickBot="1"/>
    <row r="50" spans="2:8" ht="78" thickBot="1">
      <c r="B50" s="450" t="s">
        <v>297</v>
      </c>
      <c r="C50" s="450" t="s">
        <v>295</v>
      </c>
      <c r="D50" s="264" t="s">
        <v>5</v>
      </c>
      <c r="E50" s="264" t="s">
        <v>4</v>
      </c>
      <c r="F50" s="34" t="s">
        <v>3</v>
      </c>
      <c r="G50" s="34" t="s">
        <v>2</v>
      </c>
      <c r="H50" s="454" t="s">
        <v>296</v>
      </c>
    </row>
    <row r="51" spans="2:8" ht="36.75" customHeight="1" thickTop="1" thickBot="1">
      <c r="B51" s="451">
        <f t="shared" ref="B51:B62" si="2">COUNTIF($C$3:$C$43,$C51)</f>
        <v>16</v>
      </c>
      <c r="C51" s="451" t="s">
        <v>285</v>
      </c>
      <c r="D51" s="3">
        <f t="shared" ref="D51:F62" si="3">SUMIF($C$3:$C$43,$C51,D$3:D$43)</f>
        <v>33</v>
      </c>
      <c r="E51" s="3">
        <f t="shared" si="3"/>
        <v>32</v>
      </c>
      <c r="F51" s="3">
        <f t="shared" si="3"/>
        <v>35</v>
      </c>
      <c r="G51" s="3">
        <f t="shared" ref="G51:G62" si="4">D51+E51+F51</f>
        <v>100</v>
      </c>
    </row>
    <row r="52" spans="2:8" ht="36.75" customHeight="1" thickTop="1" thickBot="1">
      <c r="B52" s="451">
        <f t="shared" si="2"/>
        <v>10</v>
      </c>
      <c r="C52" s="451" t="s">
        <v>283</v>
      </c>
      <c r="D52" s="3">
        <f t="shared" si="3"/>
        <v>15</v>
      </c>
      <c r="E52" s="3">
        <f t="shared" si="3"/>
        <v>9</v>
      </c>
      <c r="F52" s="3">
        <f t="shared" si="3"/>
        <v>54</v>
      </c>
      <c r="G52" s="3">
        <f t="shared" si="4"/>
        <v>78</v>
      </c>
    </row>
    <row r="53" spans="2:8" ht="36.75" customHeight="1" thickTop="1" thickBot="1">
      <c r="B53" s="451">
        <f t="shared" si="2"/>
        <v>4</v>
      </c>
      <c r="C53" s="451" t="s">
        <v>289</v>
      </c>
      <c r="D53" s="3">
        <f t="shared" si="3"/>
        <v>4</v>
      </c>
      <c r="E53" s="3">
        <f t="shared" si="3"/>
        <v>7</v>
      </c>
      <c r="F53" s="3">
        <f t="shared" si="3"/>
        <v>12</v>
      </c>
      <c r="G53" s="3">
        <f t="shared" si="4"/>
        <v>23</v>
      </c>
    </row>
    <row r="54" spans="2:8" ht="36.75" customHeight="1" thickTop="1" thickBot="1">
      <c r="B54" s="451">
        <f t="shared" si="2"/>
        <v>2</v>
      </c>
      <c r="C54" s="451" t="s">
        <v>293</v>
      </c>
      <c r="D54" s="3">
        <f t="shared" si="3"/>
        <v>8</v>
      </c>
      <c r="E54" s="3">
        <f t="shared" si="3"/>
        <v>3</v>
      </c>
      <c r="F54" s="3">
        <f t="shared" si="3"/>
        <v>7</v>
      </c>
      <c r="G54" s="3">
        <f t="shared" si="4"/>
        <v>18</v>
      </c>
    </row>
    <row r="55" spans="2:8" ht="36.75" customHeight="1" thickTop="1" thickBot="1">
      <c r="B55" s="451">
        <f t="shared" si="2"/>
        <v>1</v>
      </c>
      <c r="C55" s="451" t="s">
        <v>287</v>
      </c>
      <c r="D55" s="3">
        <f t="shared" si="3"/>
        <v>2</v>
      </c>
      <c r="E55" s="3">
        <f t="shared" si="3"/>
        <v>5</v>
      </c>
      <c r="F55" s="3">
        <f t="shared" si="3"/>
        <v>2</v>
      </c>
      <c r="G55" s="3">
        <f t="shared" si="4"/>
        <v>9</v>
      </c>
    </row>
    <row r="56" spans="2:8" ht="36.75" customHeight="1" thickTop="1" thickBot="1">
      <c r="B56" s="451">
        <f t="shared" si="2"/>
        <v>1</v>
      </c>
      <c r="C56" s="451" t="s">
        <v>288</v>
      </c>
      <c r="D56" s="3">
        <f t="shared" si="3"/>
        <v>1</v>
      </c>
      <c r="E56" s="3">
        <f t="shared" si="3"/>
        <v>2</v>
      </c>
      <c r="F56" s="3">
        <f t="shared" si="3"/>
        <v>2</v>
      </c>
      <c r="G56" s="3">
        <f t="shared" si="4"/>
        <v>5</v>
      </c>
    </row>
    <row r="57" spans="2:8" ht="36.75" customHeight="1" thickTop="1" thickBot="1">
      <c r="B57" s="452">
        <f t="shared" si="2"/>
        <v>1</v>
      </c>
      <c r="C57" s="452" t="s">
        <v>290</v>
      </c>
      <c r="D57" s="3">
        <f t="shared" si="3"/>
        <v>1</v>
      </c>
      <c r="E57" s="3">
        <f t="shared" si="3"/>
        <v>0</v>
      </c>
      <c r="F57" s="3">
        <f t="shared" si="3"/>
        <v>3</v>
      </c>
      <c r="G57" s="3">
        <f t="shared" si="4"/>
        <v>4</v>
      </c>
    </row>
    <row r="58" spans="2:8" ht="36.75" customHeight="1" thickTop="1" thickBot="1">
      <c r="B58" s="451">
        <f t="shared" si="2"/>
        <v>2</v>
      </c>
      <c r="C58" s="451" t="s">
        <v>286</v>
      </c>
      <c r="D58" s="3">
        <f t="shared" si="3"/>
        <v>3</v>
      </c>
      <c r="E58" s="3">
        <f t="shared" si="3"/>
        <v>0</v>
      </c>
      <c r="F58" s="3">
        <f t="shared" si="3"/>
        <v>1</v>
      </c>
      <c r="G58" s="3">
        <f t="shared" si="4"/>
        <v>4</v>
      </c>
    </row>
    <row r="59" spans="2:8" ht="36.75" customHeight="1" thickTop="1" thickBot="1">
      <c r="B59" s="451">
        <f t="shared" si="2"/>
        <v>1</v>
      </c>
      <c r="C59" s="451" t="s">
        <v>294</v>
      </c>
      <c r="D59" s="3">
        <f t="shared" si="3"/>
        <v>1</v>
      </c>
      <c r="E59" s="3">
        <f t="shared" si="3"/>
        <v>0</v>
      </c>
      <c r="F59" s="3">
        <f t="shared" si="3"/>
        <v>2</v>
      </c>
      <c r="G59" s="3">
        <f t="shared" si="4"/>
        <v>3</v>
      </c>
    </row>
    <row r="60" spans="2:8" ht="36.75" customHeight="1" thickTop="1" thickBot="1">
      <c r="B60" s="451">
        <f t="shared" si="2"/>
        <v>1</v>
      </c>
      <c r="C60" s="451" t="s">
        <v>284</v>
      </c>
      <c r="D60" s="3">
        <f t="shared" si="3"/>
        <v>1</v>
      </c>
      <c r="E60" s="3">
        <f t="shared" si="3"/>
        <v>1</v>
      </c>
      <c r="F60" s="3">
        <f t="shared" si="3"/>
        <v>1</v>
      </c>
      <c r="G60" s="3">
        <f t="shared" si="4"/>
        <v>3</v>
      </c>
    </row>
    <row r="61" spans="2:8" ht="36.75" customHeight="1" thickTop="1" thickBot="1">
      <c r="B61" s="451">
        <f t="shared" si="2"/>
        <v>1</v>
      </c>
      <c r="C61" s="451" t="s">
        <v>292</v>
      </c>
      <c r="D61" s="3">
        <f t="shared" si="3"/>
        <v>1</v>
      </c>
      <c r="E61" s="3">
        <f t="shared" si="3"/>
        <v>1</v>
      </c>
      <c r="F61" s="3">
        <f t="shared" si="3"/>
        <v>1</v>
      </c>
      <c r="G61" s="3">
        <f t="shared" si="4"/>
        <v>3</v>
      </c>
    </row>
    <row r="62" spans="2:8" ht="36.75" customHeight="1" thickTop="1" thickBot="1">
      <c r="B62" s="451">
        <f t="shared" si="2"/>
        <v>1</v>
      </c>
      <c r="C62" s="451" t="s">
        <v>291</v>
      </c>
      <c r="D62" s="3">
        <f t="shared" si="3"/>
        <v>1</v>
      </c>
      <c r="E62" s="3">
        <f t="shared" si="3"/>
        <v>0</v>
      </c>
      <c r="F62" s="3">
        <f t="shared" si="3"/>
        <v>0</v>
      </c>
      <c r="G62" s="3">
        <f t="shared" si="4"/>
        <v>1</v>
      </c>
    </row>
    <row r="63" spans="2:8" ht="36.75" customHeight="1" thickTop="1" thickBot="1">
      <c r="B63" s="451">
        <f t="shared" ref="B63:B68" si="5">COUNTIF($C$3:$C$43,$C63)</f>
        <v>0</v>
      </c>
      <c r="C63" s="451"/>
      <c r="D63" s="3">
        <f t="shared" ref="D63:F68" si="6">SUMIF($C$3:$C$43,$C63,D$3:D$43)</f>
        <v>0</v>
      </c>
      <c r="E63" s="3">
        <f t="shared" si="6"/>
        <v>0</v>
      </c>
      <c r="F63" s="3">
        <f t="shared" si="6"/>
        <v>0</v>
      </c>
      <c r="G63" s="3">
        <f t="shared" ref="G63:G68" si="7">D63+E63+F63</f>
        <v>0</v>
      </c>
    </row>
    <row r="64" spans="2:8" ht="36.75" customHeight="1" thickTop="1" thickBot="1">
      <c r="B64" s="451">
        <f t="shared" si="5"/>
        <v>0</v>
      </c>
      <c r="C64" s="451"/>
      <c r="D64" s="3">
        <f t="shared" si="6"/>
        <v>0</v>
      </c>
      <c r="E64" s="3">
        <f t="shared" si="6"/>
        <v>0</v>
      </c>
      <c r="F64" s="3">
        <f t="shared" si="6"/>
        <v>0</v>
      </c>
      <c r="G64" s="3">
        <f t="shared" si="7"/>
        <v>0</v>
      </c>
    </row>
    <row r="65" spans="2:7" ht="36.75" customHeight="1" thickTop="1" thickBot="1">
      <c r="B65" s="452">
        <f t="shared" si="5"/>
        <v>0</v>
      </c>
      <c r="C65" s="452"/>
      <c r="D65" s="3">
        <f t="shared" si="6"/>
        <v>0</v>
      </c>
      <c r="E65" s="3">
        <f t="shared" si="6"/>
        <v>0</v>
      </c>
      <c r="F65" s="3">
        <f t="shared" si="6"/>
        <v>0</v>
      </c>
      <c r="G65" s="3">
        <f t="shared" si="7"/>
        <v>0</v>
      </c>
    </row>
    <row r="66" spans="2:7" ht="36.75" customHeight="1" thickTop="1" thickBot="1">
      <c r="B66" s="451">
        <f t="shared" si="5"/>
        <v>0</v>
      </c>
      <c r="C66" s="451"/>
      <c r="D66" s="3">
        <f t="shared" si="6"/>
        <v>0</v>
      </c>
      <c r="E66" s="3">
        <f t="shared" si="6"/>
        <v>0</v>
      </c>
      <c r="F66" s="3">
        <f t="shared" si="6"/>
        <v>0</v>
      </c>
      <c r="G66" s="3">
        <f t="shared" si="7"/>
        <v>0</v>
      </c>
    </row>
    <row r="67" spans="2:7" ht="36.75" customHeight="1" thickTop="1" thickBot="1">
      <c r="B67" s="451">
        <f t="shared" si="5"/>
        <v>0</v>
      </c>
      <c r="C67" s="451"/>
      <c r="D67" s="3">
        <f t="shared" si="6"/>
        <v>0</v>
      </c>
      <c r="E67" s="3">
        <f t="shared" si="6"/>
        <v>0</v>
      </c>
      <c r="F67" s="3">
        <f t="shared" si="6"/>
        <v>0</v>
      </c>
      <c r="G67" s="3">
        <f t="shared" si="7"/>
        <v>0</v>
      </c>
    </row>
    <row r="68" spans="2:7" ht="36.75" customHeight="1" thickTop="1" thickBot="1">
      <c r="B68" s="451">
        <f t="shared" si="5"/>
        <v>0</v>
      </c>
      <c r="C68" s="451"/>
      <c r="D68" s="3">
        <f t="shared" si="6"/>
        <v>0</v>
      </c>
      <c r="E68" s="3">
        <f t="shared" si="6"/>
        <v>0</v>
      </c>
      <c r="F68" s="3">
        <f t="shared" si="6"/>
        <v>0</v>
      </c>
      <c r="G68" s="3">
        <f t="shared" si="7"/>
        <v>0</v>
      </c>
    </row>
    <row r="69" spans="2:7" ht="16.5" thickTop="1">
      <c r="C69" s="451"/>
    </row>
  </sheetData>
  <autoFilter ref="A2:AW57"/>
  <sortState ref="B51:H62">
    <sortCondition descending="1" ref="G51:G62"/>
  </sortState>
  <mergeCells count="9">
    <mergeCell ref="P36:T36"/>
    <mergeCell ref="K32:O32"/>
    <mergeCell ref="P28:T28"/>
    <mergeCell ref="K31:O31"/>
    <mergeCell ref="D1:F1"/>
    <mergeCell ref="K28:O28"/>
    <mergeCell ref="K29:O29"/>
    <mergeCell ref="K30:O30"/>
    <mergeCell ref="K36:O36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zoomScale="80" zoomScaleNormal="80" workbookViewId="0">
      <selection activeCell="I20" sqref="I20"/>
    </sheetView>
  </sheetViews>
  <sheetFormatPr defaultRowHeight="12.75" outlineLevelRow="1" outlineLevelCol="1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5.75" thickBot="1">
      <c r="A1" s="29" t="s">
        <v>230</v>
      </c>
      <c r="B1" s="40" t="s">
        <v>224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39" thickTop="1" thickBot="1">
      <c r="A2" s="337" t="s">
        <v>238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9" outlineLevel="1" thickTop="1" thickBot="1">
      <c r="A3" s="337" t="s">
        <v>238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20.25" outlineLevel="1" thickTop="1" thickBot="1">
      <c r="A4" s="337" t="s">
        <v>238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106.5" outlineLevel="1" thickTop="1" thickBot="1">
      <c r="A5" s="29" t="s">
        <v>230</v>
      </c>
      <c r="B5" s="40" t="s">
        <v>224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39" thickTop="1" thickBot="1">
      <c r="A6" s="337" t="s">
        <v>239</v>
      </c>
      <c r="B6" s="260" t="s">
        <v>85</v>
      </c>
      <c r="C6" s="211">
        <v>67</v>
      </c>
      <c r="D6" s="212">
        <v>36</v>
      </c>
      <c r="E6" s="213">
        <v>31</v>
      </c>
      <c r="F6" s="214">
        <v>25</v>
      </c>
      <c r="G6" s="261">
        <v>4.3400000000000007</v>
      </c>
      <c r="H6" s="262">
        <v>6.6000000000000005</v>
      </c>
      <c r="I6" s="262">
        <v>4.4649999999999999</v>
      </c>
      <c r="J6" s="262">
        <v>5.1000000000000005</v>
      </c>
      <c r="K6" s="263">
        <v>8.4499999999999993</v>
      </c>
      <c r="L6" s="240">
        <v>28.954999999999998</v>
      </c>
    </row>
    <row r="7" spans="1:12" ht="39" outlineLevel="1" thickTop="1" thickBot="1">
      <c r="A7" s="337" t="s">
        <v>239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20.25" outlineLevel="1" thickTop="1" thickBot="1">
      <c r="A8" s="337" t="s">
        <v>239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106.5" outlineLevel="1" thickTop="1" thickBot="1">
      <c r="A9" s="29" t="s">
        <v>230</v>
      </c>
      <c r="B9" s="40" t="s">
        <v>224</v>
      </c>
      <c r="C9" s="33" t="s">
        <v>17</v>
      </c>
      <c r="D9" s="35" t="s">
        <v>5</v>
      </c>
      <c r="E9" s="264" t="s">
        <v>222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39" thickTop="1" thickBot="1">
      <c r="A10" s="337" t="s">
        <v>240</v>
      </c>
      <c r="B10" s="265" t="s">
        <v>85</v>
      </c>
      <c r="C10" s="266">
        <v>69</v>
      </c>
      <c r="D10" s="267">
        <v>35</v>
      </c>
      <c r="E10" s="268">
        <v>34</v>
      </c>
      <c r="F10" s="269">
        <v>28</v>
      </c>
      <c r="G10" s="261">
        <v>4.68</v>
      </c>
      <c r="H10" s="262">
        <v>6.4700000000000006</v>
      </c>
      <c r="I10" s="262">
        <v>4.0649999999999995</v>
      </c>
      <c r="J10" s="262">
        <v>4.5750000000000002</v>
      </c>
      <c r="K10" s="263">
        <v>8.1449999999999996</v>
      </c>
      <c r="L10" s="270">
        <v>27.934999999999995</v>
      </c>
    </row>
    <row r="11" spans="1:12" ht="39" outlineLevel="1" thickTop="1" thickBot="1">
      <c r="A11" s="337" t="s">
        <v>240</v>
      </c>
      <c r="B11" s="37" t="s">
        <v>70</v>
      </c>
      <c r="C11" s="271">
        <v>58</v>
      </c>
      <c r="D11" s="272">
        <v>35</v>
      </c>
      <c r="E11" s="273">
        <v>23</v>
      </c>
      <c r="F11" s="274">
        <v>52</v>
      </c>
      <c r="G11" s="275">
        <v>3.7500000000000004</v>
      </c>
      <c r="H11" s="276">
        <v>3.774999999999999</v>
      </c>
      <c r="I11" s="276">
        <v>6.8500000000000005</v>
      </c>
      <c r="J11" s="276">
        <v>4.7</v>
      </c>
      <c r="K11" s="277">
        <v>7.95</v>
      </c>
      <c r="L11" s="278">
        <v>27.024999999999999</v>
      </c>
    </row>
    <row r="12" spans="1:12" ht="20.25" outlineLevel="1" thickTop="1" thickBot="1">
      <c r="A12" s="337" t="s">
        <v>240</v>
      </c>
      <c r="B12" s="38" t="s">
        <v>71</v>
      </c>
      <c r="C12" s="279">
        <v>127</v>
      </c>
      <c r="D12" s="280">
        <v>70</v>
      </c>
      <c r="E12" s="281">
        <v>57</v>
      </c>
      <c r="F12" s="282">
        <v>80</v>
      </c>
      <c r="G12" s="283">
        <v>8.43</v>
      </c>
      <c r="H12" s="284">
        <v>10.244999999999999</v>
      </c>
      <c r="I12" s="284">
        <v>10.914999999999999</v>
      </c>
      <c r="J12" s="284">
        <v>9.2750000000000004</v>
      </c>
      <c r="K12" s="285">
        <v>16.094999999999999</v>
      </c>
      <c r="L12" s="286">
        <v>54.959999999999994</v>
      </c>
    </row>
    <row r="13" spans="1:12" ht="106.5" outlineLevel="1" thickTop="1" thickBot="1">
      <c r="A13" s="29" t="s">
        <v>230</v>
      </c>
      <c r="B13" s="40" t="s">
        <v>224</v>
      </c>
      <c r="C13" s="33" t="s">
        <v>17</v>
      </c>
      <c r="D13" s="35" t="s">
        <v>5</v>
      </c>
      <c r="E13" s="264" t="s">
        <v>223</v>
      </c>
      <c r="F13" s="34" t="s">
        <v>113</v>
      </c>
      <c r="G13" s="287" t="s">
        <v>102</v>
      </c>
      <c r="H13" s="288" t="s">
        <v>103</v>
      </c>
      <c r="I13" s="288" t="s">
        <v>104</v>
      </c>
      <c r="J13" s="288" t="s">
        <v>105</v>
      </c>
      <c r="K13" s="289" t="s">
        <v>106</v>
      </c>
      <c r="L13" s="290" t="s">
        <v>2</v>
      </c>
    </row>
    <row r="14" spans="1:12" ht="39" thickTop="1" thickBot="1">
      <c r="A14" s="337" t="s">
        <v>241</v>
      </c>
      <c r="B14" s="291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9" outlineLevel="1" thickTop="1" thickBot="1">
      <c r="A15" s="337" t="s">
        <v>241</v>
      </c>
      <c r="B15" s="292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20.25" outlineLevel="1" thickTop="1" thickBot="1">
      <c r="A16" s="337" t="s">
        <v>241</v>
      </c>
      <c r="B16" s="293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.5" thickTop="1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5"/>
  <sheetViews>
    <sheetView zoomScale="55" zoomScaleNormal="55" workbookViewId="0"/>
  </sheetViews>
  <sheetFormatPr defaultRowHeight="12.75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>
      <c r="A3" s="294"/>
      <c r="B3" s="295"/>
      <c r="C3" s="298" t="s">
        <v>226</v>
      </c>
      <c r="D3" s="295"/>
      <c r="E3" s="296"/>
    </row>
    <row r="4" spans="1:5">
      <c r="A4" s="298" t="s">
        <v>230</v>
      </c>
      <c r="B4" s="298" t="s">
        <v>224</v>
      </c>
      <c r="C4" s="294" t="s">
        <v>227</v>
      </c>
      <c r="D4" s="312" t="s">
        <v>228</v>
      </c>
      <c r="E4" s="311" t="s">
        <v>229</v>
      </c>
    </row>
    <row r="5" spans="1:5">
      <c r="A5" s="307" t="s">
        <v>241</v>
      </c>
      <c r="B5" s="294" t="s">
        <v>85</v>
      </c>
      <c r="C5" s="299">
        <v>32</v>
      </c>
      <c r="D5" s="300">
        <v>36</v>
      </c>
      <c r="E5" s="308">
        <v>29</v>
      </c>
    </row>
    <row r="6" spans="1:5">
      <c r="A6" s="336"/>
      <c r="B6" s="335" t="s">
        <v>70</v>
      </c>
      <c r="C6" s="301">
        <v>34</v>
      </c>
      <c r="D6" s="302">
        <v>25</v>
      </c>
      <c r="E6" s="309">
        <v>64</v>
      </c>
    </row>
    <row r="7" spans="1:5">
      <c r="A7" s="307" t="s">
        <v>240</v>
      </c>
      <c r="B7" s="294" t="s">
        <v>85</v>
      </c>
      <c r="C7" s="299">
        <v>35</v>
      </c>
      <c r="D7" s="300">
        <v>34</v>
      </c>
      <c r="E7" s="308">
        <v>28</v>
      </c>
    </row>
    <row r="8" spans="1:5">
      <c r="A8" s="336"/>
      <c r="B8" s="335" t="s">
        <v>70</v>
      </c>
      <c r="C8" s="301">
        <v>35</v>
      </c>
      <c r="D8" s="302">
        <v>23</v>
      </c>
      <c r="E8" s="309">
        <v>52</v>
      </c>
    </row>
    <row r="9" spans="1:5">
      <c r="A9" s="307" t="s">
        <v>239</v>
      </c>
      <c r="B9" s="294" t="s">
        <v>85</v>
      </c>
      <c r="C9" s="299">
        <v>36</v>
      </c>
      <c r="D9" s="300">
        <v>31</v>
      </c>
      <c r="E9" s="308">
        <v>25</v>
      </c>
    </row>
    <row r="10" spans="1:5">
      <c r="A10" s="336"/>
      <c r="B10" s="335" t="s">
        <v>70</v>
      </c>
      <c r="C10" s="301">
        <v>35</v>
      </c>
      <c r="D10" s="302">
        <v>24</v>
      </c>
      <c r="E10" s="309">
        <v>67</v>
      </c>
    </row>
    <row r="11" spans="1:5">
      <c r="A11" s="307" t="s">
        <v>238</v>
      </c>
      <c r="B11" s="294" t="s">
        <v>85</v>
      </c>
      <c r="C11" s="299">
        <v>35</v>
      </c>
      <c r="D11" s="300">
        <v>34</v>
      </c>
      <c r="E11" s="308">
        <v>26</v>
      </c>
    </row>
    <row r="12" spans="1:5">
      <c r="A12" s="336"/>
      <c r="B12" s="335" t="s">
        <v>70</v>
      </c>
      <c r="C12" s="301">
        <v>32</v>
      </c>
      <c r="D12" s="302">
        <v>21</v>
      </c>
      <c r="E12" s="309">
        <v>72</v>
      </c>
    </row>
    <row r="13" spans="1:5">
      <c r="A13" s="294"/>
      <c r="B13" s="294" t="s">
        <v>231</v>
      </c>
      <c r="C13" s="299">
        <v>138</v>
      </c>
      <c r="D13" s="300">
        <v>135</v>
      </c>
      <c r="E13" s="308">
        <v>108</v>
      </c>
    </row>
    <row r="14" spans="1:5">
      <c r="A14" s="297"/>
      <c r="B14" s="335" t="s">
        <v>232</v>
      </c>
      <c r="C14" s="301">
        <v>136</v>
      </c>
      <c r="D14" s="302">
        <v>93</v>
      </c>
      <c r="E14" s="309">
        <v>255</v>
      </c>
    </row>
    <row r="15" spans="1:5">
      <c r="A15" s="303" t="s">
        <v>225</v>
      </c>
      <c r="B15" s="304"/>
      <c r="C15" s="305">
        <v>274</v>
      </c>
      <c r="D15" s="306">
        <v>228</v>
      </c>
      <c r="E15" s="310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RowHeight="12.75" outlineLevelRow="1" outlineLevelCol="1"/>
  <cols>
    <col min="1" max="1" width="10.28515625" style="67" customWidth="1" outlineLevel="1"/>
    <col min="2" max="2" width="11.7109375" style="67" customWidth="1" outlineLevel="1"/>
    <col min="3" max="3" width="47.85546875" style="67" customWidth="1"/>
    <col min="4" max="4" width="5.5703125" style="67" customWidth="1" outlineLevel="1"/>
    <col min="5" max="5" width="5.85546875" style="178" customWidth="1"/>
    <col min="6" max="8" width="5.140625" style="178" customWidth="1"/>
    <col min="9" max="9" width="0.7109375" style="178" customWidth="1"/>
    <col min="10" max="10" width="12" style="67" customWidth="1"/>
    <col min="11" max="11" width="11.5703125" style="67" customWidth="1"/>
    <col min="12" max="12" width="11.7109375" style="67" customWidth="1"/>
    <col min="13" max="13" width="10" style="67" customWidth="1"/>
    <col min="14" max="14" width="13.7109375" style="67" customWidth="1"/>
    <col min="15" max="15" width="10" style="67" customWidth="1"/>
    <col min="16" max="16" width="0.85546875" style="67" customWidth="1"/>
    <col min="17" max="17" width="1.28515625" style="67" hidden="1" customWidth="1"/>
    <col min="18" max="18" width="9.85546875" style="67" customWidth="1" outlineLevel="1"/>
    <col min="19" max="19" width="17" style="67" bestFit="1" customWidth="1"/>
    <col min="20" max="16384" width="9.140625" style="67"/>
  </cols>
  <sheetData>
    <row r="1" spans="1:18" ht="22.5" customHeight="1" thickBot="1">
      <c r="B1" s="68"/>
      <c r="C1" s="69" t="s">
        <v>122</v>
      </c>
      <c r="D1" s="68"/>
      <c r="E1" s="508" t="s">
        <v>114</v>
      </c>
      <c r="F1" s="509"/>
      <c r="G1" s="509"/>
      <c r="H1" s="510"/>
      <c r="I1" s="70"/>
      <c r="J1" s="511" t="s">
        <v>127</v>
      </c>
      <c r="K1" s="511"/>
      <c r="L1" s="511"/>
      <c r="M1" s="511"/>
      <c r="N1" s="511"/>
      <c r="O1" s="511"/>
      <c r="P1" s="71"/>
      <c r="Q1" s="72" t="s">
        <v>72</v>
      </c>
      <c r="R1" s="73"/>
    </row>
    <row r="2" spans="1:18" ht="105.75" customHeight="1" collapsed="1" thickBot="1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>
      <c r="A8" s="89">
        <v>57697</v>
      </c>
      <c r="B8" s="90" t="s">
        <v>22</v>
      </c>
      <c r="C8" s="91" t="s">
        <v>158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>
      <c r="A32" s="89">
        <v>57701</v>
      </c>
      <c r="B32" s="90" t="s">
        <v>26</v>
      </c>
      <c r="C32" s="91" t="s">
        <v>159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>
      <c r="B42" s="512" t="s">
        <v>124</v>
      </c>
      <c r="C42" s="512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>
      <c r="F44" s="179"/>
    </row>
    <row r="45" spans="1:19" ht="43.5" customHeight="1">
      <c r="E45" s="180"/>
      <c r="F45" s="67"/>
      <c r="G45" s="67"/>
      <c r="H45" s="181"/>
      <c r="I45" s="67"/>
      <c r="J45" s="181"/>
    </row>
    <row r="46" spans="1:19">
      <c r="E46" s="67"/>
      <c r="F46" s="67"/>
      <c r="G46" s="67"/>
      <c r="H46" s="67"/>
      <c r="I46" s="67"/>
      <c r="J46" s="181"/>
    </row>
    <row r="47" spans="1:19" ht="39" customHeight="1">
      <c r="E47" s="67"/>
      <c r="F47" s="67"/>
      <c r="G47" s="67"/>
      <c r="H47" s="67"/>
      <c r="I47" s="67"/>
    </row>
    <row r="48" spans="1:19" ht="26.25" customHeight="1">
      <c r="E48" s="67"/>
      <c r="F48" s="67"/>
      <c r="G48" s="67"/>
      <c r="H48" s="67"/>
      <c r="I48" s="67"/>
      <c r="J48" s="182"/>
    </row>
    <row r="49" spans="5:9">
      <c r="E49" s="67"/>
      <c r="F49" s="67"/>
      <c r="G49" s="67"/>
      <c r="H49" s="67"/>
      <c r="I49" s="67"/>
    </row>
    <row r="50" spans="5:9" ht="16.5" customHeight="1">
      <c r="E50" s="67"/>
      <c r="F50" s="67"/>
      <c r="G50" s="67"/>
      <c r="H50" s="67"/>
      <c r="I50" s="67"/>
    </row>
    <row r="51" spans="5:9" ht="15.75" customHeight="1"/>
    <row r="52" spans="5:9" ht="15.75" customHeight="1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>
      <c r="A1" s="513" t="s">
        <v>18</v>
      </c>
      <c r="B1" s="515" t="s">
        <v>6</v>
      </c>
      <c r="C1" s="516"/>
      <c r="D1" s="16" t="s">
        <v>7</v>
      </c>
      <c r="E1" s="18"/>
      <c r="G1" s="517" t="s">
        <v>19</v>
      </c>
      <c r="H1" s="515" t="s">
        <v>6</v>
      </c>
      <c r="I1" s="516"/>
      <c r="J1" s="4"/>
      <c r="K1" s="16" t="s">
        <v>7</v>
      </c>
      <c r="L1" s="18"/>
    </row>
    <row r="2" spans="1:12" ht="24.75" thickBot="1">
      <c r="A2" s="514"/>
      <c r="B2" s="14" t="s">
        <v>10</v>
      </c>
      <c r="C2" s="15" t="s">
        <v>11</v>
      </c>
      <c r="D2" s="17" t="s">
        <v>8</v>
      </c>
      <c r="E2" s="19" t="s">
        <v>9</v>
      </c>
      <c r="G2" s="518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.5" thickBot="1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</cp:lastModifiedBy>
  <cp:lastPrinted>2014-10-17T20:28:40Z</cp:lastPrinted>
  <dcterms:created xsi:type="dcterms:W3CDTF">2009-04-02T03:14:25Z</dcterms:created>
  <dcterms:modified xsi:type="dcterms:W3CDTF">2014-10-17T20:29:10Z</dcterms:modified>
</cp:coreProperties>
</file>