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521" windowWidth="12405" windowHeight="12285" activeTab="0"/>
  </bookViews>
  <sheets>
    <sheet name="M&amp;O Core &amp; In Kind - Physicists" sheetId="1" r:id="rId1"/>
    <sheet name="M&amp;O In Kind Only - Physicists" sheetId="2" r:id="rId2"/>
    <sheet name="Distributed Funding Model" sheetId="3" state="hidden" r:id="rId3"/>
  </sheets>
  <definedNames>
    <definedName name="_xlnm.Print_Area" localSheetId="0">'M&amp;O Core &amp; In Kind - Physicists'!$A$2:$L$183</definedName>
    <definedName name="_xlnm.Print_Area" localSheetId="1">'M&amp;O In Kind Only - Physicists'!$A$1:$AH$188</definedName>
    <definedName name="_xlnm.Print_Titles" localSheetId="0">'M&amp;O Core &amp; In Kind - Physicists'!$2:$2</definedName>
    <definedName name="_xlnm.Print_Titles" localSheetId="1">'M&amp;O In Kind Only - Physicists'!$A:$E,'M&amp;O In Kind Only - Physicists'!$2:$2</definedName>
  </definedNames>
  <calcPr fullCalcOnLoad="1"/>
</workbook>
</file>

<file path=xl/sharedStrings.xml><?xml version="1.0" encoding="utf-8"?>
<sst xmlns="http://schemas.openxmlformats.org/spreadsheetml/2006/main" count="564" uniqueCount="216">
  <si>
    <t>2.1 Program Management</t>
  </si>
  <si>
    <t>2.2 Detector Operations &amp; Maintenance</t>
  </si>
  <si>
    <t>2.3 Computing &amp; Data Management</t>
  </si>
  <si>
    <t>2.4 Triggering &amp; Filtering</t>
  </si>
  <si>
    <t>2.5 Data Quality, Reconstruction &amp; Simulation Tools</t>
  </si>
  <si>
    <t>(1). 0.3  for managing flasher runs and other calibrations (stage 2 geometry); 0.03M</t>
  </si>
  <si>
    <t>(1). Chair of Publications Comm.</t>
  </si>
  <si>
    <t xml:space="preserve">(3). Simulation production </t>
  </si>
  <si>
    <t>(4). Chair of cascade working grp.</t>
  </si>
  <si>
    <t>(1). Maintain bad DOM list (C. Rott, 0.2); 0.03M</t>
  </si>
  <si>
    <t>(3). Data quality</t>
  </si>
  <si>
    <t>(3). simulation production</t>
  </si>
  <si>
    <t>(1). member speakers comm..</t>
  </si>
  <si>
    <t>(1). 0.5 for Spokesperson (Gaisser); 0.1 member of pub. Com. (Bai)</t>
  </si>
  <si>
    <t>(4). TFT member (Seckel, 0.1); atmospheric muon/minimum bias filter (Hussain, 0.15)</t>
  </si>
  <si>
    <t>(5). data quality (IceTop)</t>
  </si>
  <si>
    <t>note 1</t>
  </si>
  <si>
    <t>note 2</t>
  </si>
  <si>
    <t>note 3</t>
  </si>
  <si>
    <t>note 4</t>
  </si>
  <si>
    <t>note 5</t>
  </si>
  <si>
    <t>Total</t>
  </si>
  <si>
    <r>
      <t xml:space="preserve">(2). IceTop operations (1.0 </t>
    </r>
    <r>
      <rPr>
        <b/>
        <sz val="10"/>
        <color indexed="18"/>
        <rFont val="Times New Roman"/>
        <family val="1"/>
      </rPr>
      <t xml:space="preserve">core </t>
    </r>
    <r>
      <rPr>
        <sz val="10"/>
        <color indexed="18"/>
        <rFont val="Times New Roman"/>
        <family val="1"/>
      </rPr>
      <t>); 0.06M</t>
    </r>
  </si>
  <si>
    <t>(1). Coordinate BMBF funding (Wiebusch, 0.1); R&amp;D (acoustic, 0.1)</t>
  </si>
  <si>
    <t>(2). DAQ firmware support, 0.30; 0.18M</t>
  </si>
  <si>
    <t>(3). Maintain reconstruction framework (0.25); sim production cluster (0.4); European data center (1.6)</t>
  </si>
  <si>
    <t>(5). c-flash reco</t>
  </si>
  <si>
    <t>(1). (ExecCom member)</t>
  </si>
  <si>
    <t>(3). Simulation production</t>
  </si>
  <si>
    <t>(1). Member of ExecCom (Bertrand, 0.20); EMI / R&amp;D (Hanson, 0.1)</t>
  </si>
  <si>
    <t>(2). DAQ (Hanson, 0.2); Monitoring 0.03M</t>
  </si>
  <si>
    <t>(4). (TFT board, Hanson)</t>
  </si>
  <si>
    <t>(2). Maintenance of DOMcalibrator (Roucelle, 0.1); Monitoring, 0.045M</t>
  </si>
  <si>
    <t>(3). Maintain IceSim (Roucelle, 0.5); maintain simulation tools (0.2)</t>
  </si>
  <si>
    <t>(1). (R&amp;D, Acoustic)</t>
  </si>
  <si>
    <t>(1). Pub-com member (Botner, 0.1); Speakers-com member (Hallgren 0.1)</t>
  </si>
  <si>
    <t>(2). Stage 3 geometry calibration, 0.13; Monitoring, 0.03M</t>
  </si>
  <si>
    <t>(3). de los Heros (WIMP-wg lead, 0.25; TFT board member, 0.1)</t>
  </si>
  <si>
    <t>(1). IceTop calibration, 0.1; 0.03M</t>
  </si>
  <si>
    <t>(1). Monitoring</t>
  </si>
  <si>
    <t>(2). LONI grid computing</t>
  </si>
  <si>
    <t>(3). GEANT for IceCube</t>
  </si>
  <si>
    <t>(1). EMI – radio R&amp;D
(2). Monitoring</t>
  </si>
  <si>
    <t>(2). Monitoring</t>
  </si>
  <si>
    <t>(3). Maintain reconstruction framework (0.25); sim. production on cluster/Grid (0.4)</t>
  </si>
  <si>
    <t>(3). (SweGrid)</t>
  </si>
  <si>
    <t>(4). (Low energy wg lead)</t>
  </si>
  <si>
    <t>(5). Release manager (0.25); Simulations phone call (0.25); simulation modules (0.4)</t>
  </si>
  <si>
    <t>(2). Coordinate GRID computing in Germany (D. Pieloth, 0.25); sim-production, 0.4</t>
  </si>
  <si>
    <t>(1). Monitoring
(2). EHE-wg lead (Yoshida, 0.25); EHE filters (M. Ono, 0.15)</t>
  </si>
  <si>
    <t>(3). (Support IceTop sims)</t>
  </si>
  <si>
    <t>(1). Monitoring
(2). verify on-line filters</t>
  </si>
  <si>
    <t>(1). Monitoring
(2). Yellow Book</t>
  </si>
  <si>
    <r>
      <t xml:space="preserve">University of  Alabama
</t>
    </r>
    <r>
      <rPr>
        <sz val="10"/>
        <rFont val="Times New Roman"/>
        <family val="1"/>
      </rPr>
      <t>(Dawn Williams)</t>
    </r>
  </si>
  <si>
    <r>
      <t xml:space="preserve">University of  Alaska
</t>
    </r>
    <r>
      <rPr>
        <sz val="10"/>
        <rFont val="Times New Roman"/>
        <family val="1"/>
      </rPr>
      <t>(Katherine Rawlins)</t>
    </r>
  </si>
  <si>
    <r>
      <t xml:space="preserve">Clark Atlanta
</t>
    </r>
    <r>
      <rPr>
        <sz val="10"/>
        <rFont val="Times New Roman"/>
        <family val="1"/>
      </rPr>
      <t xml:space="preserve">(George Japaridze) </t>
    </r>
  </si>
  <si>
    <r>
      <t xml:space="preserve">Georgia Tech
</t>
    </r>
    <r>
      <rPr>
        <sz val="10"/>
        <rFont val="Times New Roman"/>
        <family val="1"/>
      </rPr>
      <t xml:space="preserve">(Ignacio Taboada) </t>
    </r>
  </si>
  <si>
    <r>
      <t xml:space="preserve">LBNL
</t>
    </r>
    <r>
      <rPr>
        <sz val="10"/>
        <rFont val="Times New Roman"/>
        <family val="1"/>
      </rPr>
      <t>(Spencer Klein)</t>
    </r>
  </si>
  <si>
    <r>
      <t xml:space="preserve">Ohio State University
</t>
    </r>
    <r>
      <rPr>
        <sz val="10"/>
        <rFont val="Times New Roman"/>
        <family val="1"/>
      </rPr>
      <t>(James Beatty)</t>
    </r>
  </si>
  <si>
    <r>
      <t xml:space="preserve">Pennsylvania State University
</t>
    </r>
    <r>
      <rPr>
        <sz val="10"/>
        <rFont val="Times New Roman"/>
        <family val="1"/>
      </rPr>
      <t>(Doug Cowen)</t>
    </r>
  </si>
  <si>
    <r>
      <t xml:space="preserve">Southern University
</t>
    </r>
    <r>
      <rPr>
        <sz val="10"/>
        <rFont val="Times New Roman"/>
        <family val="1"/>
      </rPr>
      <t>(Ali Fazely)</t>
    </r>
  </si>
  <si>
    <r>
      <t xml:space="preserve">University of California, Berkeley
</t>
    </r>
    <r>
      <rPr>
        <sz val="10"/>
        <rFont val="Times New Roman"/>
        <family val="1"/>
      </rPr>
      <t>(Buford Price)</t>
    </r>
  </si>
  <si>
    <r>
      <t xml:space="preserve">University of Delaware
</t>
    </r>
    <r>
      <rPr>
        <sz val="10"/>
        <rFont val="Times New Roman"/>
        <family val="1"/>
      </rPr>
      <t>(Paul Evenson, acting for T. Gaisser)</t>
    </r>
  </si>
  <si>
    <r>
      <t xml:space="preserve">University of Kansas
</t>
    </r>
    <r>
      <rPr>
        <sz val="10"/>
        <rFont val="Times New Roman"/>
        <family val="1"/>
      </rPr>
      <t>(Dave Besson)</t>
    </r>
  </si>
  <si>
    <r>
      <t xml:space="preserve">University of Maryland
</t>
    </r>
    <r>
      <rPr>
        <sz val="10"/>
        <rFont val="Times New Roman"/>
        <family val="1"/>
      </rPr>
      <t>(Greg Sullivan)</t>
    </r>
  </si>
  <si>
    <r>
      <t xml:space="preserve">University of Wisconsin, River Falls
</t>
    </r>
    <r>
      <rPr>
        <sz val="10"/>
        <rFont val="Times New Roman"/>
        <family val="1"/>
      </rPr>
      <t>(Jim Madsen)</t>
    </r>
  </si>
  <si>
    <r>
      <t xml:space="preserve">University of California, Irvine
</t>
    </r>
    <r>
      <rPr>
        <sz val="10"/>
        <rFont val="Times New Roman"/>
        <family val="1"/>
      </rPr>
      <t>(Steve Barwick)</t>
    </r>
  </si>
  <si>
    <r>
      <t xml:space="preserve">University of Wisconsin, Madison
</t>
    </r>
    <r>
      <rPr>
        <sz val="10"/>
        <rFont val="Times New Roman"/>
        <family val="1"/>
      </rPr>
      <t>(Albrecht Karle)</t>
    </r>
  </si>
  <si>
    <t xml:space="preserve">US Institutions Subtotal </t>
  </si>
  <si>
    <r>
      <t xml:space="preserve">RWTH Aachen
</t>
    </r>
    <r>
      <rPr>
        <sz val="10"/>
        <rFont val="Times New Roman"/>
        <family val="1"/>
      </rPr>
      <t xml:space="preserve">(Christopher Wiebusch) </t>
    </r>
  </si>
  <si>
    <r>
      <t xml:space="preserve">DESY-Zeuthen
</t>
    </r>
    <r>
      <rPr>
        <sz val="10"/>
        <rFont val="Times New Roman"/>
        <family val="1"/>
      </rPr>
      <t xml:space="preserve">(Christian Spiering) </t>
    </r>
  </si>
  <si>
    <r>
      <t xml:space="preserve">Stockholm University
</t>
    </r>
    <r>
      <rPr>
        <sz val="10"/>
        <rFont val="Times New Roman"/>
        <family val="1"/>
      </rPr>
      <t xml:space="preserve">(Per Olof Hulth) </t>
    </r>
  </si>
  <si>
    <r>
      <t xml:space="preserve">Universität Dortmund
</t>
    </r>
    <r>
      <rPr>
        <sz val="10"/>
        <rFont val="Times New Roman"/>
        <family val="1"/>
      </rPr>
      <t xml:space="preserve">(Wolfgang Rhode) </t>
    </r>
  </si>
  <si>
    <r>
      <t xml:space="preserve">Universität Mainz
</t>
    </r>
    <r>
      <rPr>
        <sz val="10"/>
        <rFont val="Times New Roman"/>
        <family val="1"/>
      </rPr>
      <t xml:space="preserve">(Lutz Köpke) </t>
    </r>
  </si>
  <si>
    <r>
      <t xml:space="preserve">Universität Wuppertal
</t>
    </r>
    <r>
      <rPr>
        <sz val="10"/>
        <rFont val="Times New Roman"/>
        <family val="1"/>
      </rPr>
      <t xml:space="preserve">(Klaus Helbing) </t>
    </r>
  </si>
  <si>
    <r>
      <t xml:space="preserve">Universite Libre de Bruxelles
</t>
    </r>
    <r>
      <rPr>
        <sz val="10"/>
        <rFont val="Times New Roman"/>
        <family val="1"/>
      </rPr>
      <t xml:space="preserve">(Daniel Bertrand) </t>
    </r>
  </si>
  <si>
    <r>
      <t xml:space="preserve">MPI Heidelberg
</t>
    </r>
    <r>
      <rPr>
        <sz val="10"/>
        <rFont val="Times New Roman"/>
        <family val="1"/>
      </rPr>
      <t>(Elisa Resconi)</t>
    </r>
  </si>
  <si>
    <r>
      <t xml:space="preserve">Humboldt Universität Berlin
</t>
    </r>
    <r>
      <rPr>
        <sz val="10"/>
        <rFont val="Times New Roman"/>
        <family val="1"/>
      </rPr>
      <t>(Hermann Kolanoski)</t>
    </r>
  </si>
  <si>
    <r>
      <t xml:space="preserve">Universite de Mons-Hainaut
</t>
    </r>
    <r>
      <rPr>
        <sz val="10"/>
        <rFont val="Times New Roman"/>
        <family val="1"/>
      </rPr>
      <t xml:space="preserve">(Philippe Herquet) </t>
    </r>
  </si>
  <si>
    <r>
      <t xml:space="preserve">University of Canterbury
</t>
    </r>
    <r>
      <rPr>
        <sz val="10"/>
        <rFont val="Times New Roman"/>
        <family val="1"/>
      </rPr>
      <t>(Jenni Adams)</t>
    </r>
  </si>
  <si>
    <r>
      <t xml:space="preserve">Chiba University
</t>
    </r>
    <r>
      <rPr>
        <sz val="10"/>
        <rFont val="Times New Roman"/>
        <family val="1"/>
      </rPr>
      <t xml:space="preserve">(Shigeru Yoshida) </t>
    </r>
  </si>
  <si>
    <r>
      <t xml:space="preserve">University of Gent
</t>
    </r>
    <r>
      <rPr>
        <sz val="10"/>
        <rFont val="Times New Roman"/>
        <family val="1"/>
      </rPr>
      <t xml:space="preserve">(Dirk Ryckbosch) </t>
    </r>
  </si>
  <si>
    <r>
      <t xml:space="preserve">Utrecht University
</t>
    </r>
    <r>
      <rPr>
        <sz val="10"/>
        <rFont val="Times New Roman"/>
        <family val="1"/>
      </rPr>
      <t xml:space="preserve">(Nick van Eijndhoven) </t>
    </r>
  </si>
  <si>
    <r>
      <t xml:space="preserve">Uppsala University
</t>
    </r>
    <r>
      <rPr>
        <sz val="10"/>
        <rFont val="Times New Roman"/>
        <family val="1"/>
      </rPr>
      <t xml:space="preserve">(Olga Botner) </t>
    </r>
  </si>
  <si>
    <r>
      <t xml:space="preserve">Vrije Universiteit Brussel
</t>
    </r>
    <r>
      <rPr>
        <sz val="10"/>
        <rFont val="Times New Roman"/>
        <family val="1"/>
      </rPr>
      <t xml:space="preserve">(Catherine de Clercq) </t>
    </r>
  </si>
  <si>
    <r>
      <t xml:space="preserve">University of Oxford
</t>
    </r>
    <r>
      <rPr>
        <sz val="10"/>
        <rFont val="Times New Roman"/>
        <family val="1"/>
      </rPr>
      <t xml:space="preserve">(Subir Sarkar) </t>
    </r>
  </si>
  <si>
    <t>Non-US Institutions Subtotal</t>
  </si>
  <si>
    <r>
      <t xml:space="preserve">Ecole Polytechnique Federale de Lausanne </t>
    </r>
    <r>
      <rPr>
        <sz val="10"/>
        <rFont val="Times New Roman"/>
        <family val="1"/>
      </rPr>
      <t xml:space="preserve">(Mathieu Ribordy) </t>
    </r>
  </si>
  <si>
    <t>(2). Simulation tools 0.3; Simulation verification 0.3 (P. Zarzhitzky)</t>
  </si>
  <si>
    <t>(4). Downgoing starting filter (Huelss 0.15), Moon Filter (Boersma 0.15)</t>
  </si>
  <si>
    <t>(3), Maintain Romeo; EHE simulation</t>
  </si>
  <si>
    <t xml:space="preserve">(1). Analysis Coordinator (Resconi, 0.5); </t>
  </si>
  <si>
    <t>(5) New post-doc to take over DOM simulator &amp; calibrator; Klein diffuse co-chair pro-tem</t>
  </si>
  <si>
    <t>(2). SN operations 0.5 + 0.2   (0.5 Gösta and 0.2 Florian, Monitoring ), 0.06M</t>
  </si>
  <si>
    <t xml:space="preserve">(4). Reconstruction tools </t>
  </si>
  <si>
    <t>(1). 0.20 member ExecCom (Sullivan); 0.1 member pubcom (Olivas), 0.2 detector R&amp;D (Hoffman) 0.1 outreach (sullivan, goodman, ehrlich, blaufuss, hoffman)</t>
  </si>
  <si>
    <r>
      <t xml:space="preserve">(4). TFT chair (Blaufuss, 0.3 </t>
    </r>
    <r>
      <rPr>
        <b/>
        <sz val="10"/>
        <color indexed="18"/>
        <rFont val="Times New Roman"/>
        <family val="1"/>
      </rPr>
      <t>core</t>
    </r>
    <r>
      <rPr>
        <sz val="10"/>
        <color indexed="18"/>
        <rFont val="Times New Roman"/>
        <family val="1"/>
      </rPr>
      <t>) + 0.2 grad student; muon channel-wg chair (Hoffman 0.25), exotics-wg chair (Olivas 0.25)</t>
    </r>
  </si>
  <si>
    <t>(3) Core software, 0.75 grad student, 0.15 Blaufuss; Sim-prod, 0.25 grad student</t>
  </si>
  <si>
    <r>
      <t>(4) 0.4 (</t>
    </r>
    <r>
      <rPr>
        <b/>
        <sz val="10"/>
        <color indexed="18"/>
        <rFont val="Times New Roman"/>
        <family val="1"/>
      </rPr>
      <t>core</t>
    </r>
    <r>
      <rPr>
        <sz val="10"/>
        <color indexed="18"/>
        <rFont val="Times New Roman"/>
        <family val="1"/>
      </rPr>
      <t>) + 0.5 (maintain IceSim), 0.5 postdoc/grad student (develop &amp; test reconstruction)</t>
    </r>
  </si>
  <si>
    <t>(2). Database Management</t>
  </si>
  <si>
    <t>(2). DeepCore filter (Jim Davis, 0.15),  IceCube filter: vertical events for oscillation analysis and Earth WIMPs (0.15)</t>
  </si>
  <si>
    <t>(1). ExecCom member (Cowen, 0.2); Speakers Comm member (DeYoung, 0.1)</t>
  </si>
  <si>
    <t>(2). Trigger software (Toale, 0.15 core + 0.10); run and evaluate verification test data (Koskinen, 0.25); monitoring shifts (0.06)</t>
  </si>
  <si>
    <t>(3). Maintain distributed computing (Grant, 0.25 core); simulation production (Grant, 0.25); maintain verification software framework (Koskinen &amp; Lafèbre, 0.75 core)</t>
  </si>
  <si>
    <t>(4). Tau working group lead (Cowen, 0.25); TFT member (Cowen, 0.1); Deep Core triggers/filters (0.3)</t>
  </si>
  <si>
    <t xml:space="preserve">(5). Development of starting track reconstruction (0.5);  IC40+TWR calibration &amp; data quality (Fox, Rutledge, Movit, Ha, 0.4) </t>
  </si>
  <si>
    <t>(2). Coordinate monitoring (Kirill, 0.5); calibration lead (Woschnagg, 0.15); hole-ice (d’Agostino, 0.1); dust logger (Bay, 0.1); 0.03M</t>
  </si>
  <si>
    <t xml:space="preserve">(3). Chair diffuse / atmosnu wg (Woschnagg, 0.25); </t>
  </si>
  <si>
    <t>(4). Verify, maintain photon propagation &amp; ice properties (Woschnagg, 0.5, core)</t>
  </si>
  <si>
    <t>(3). IceTopsim. prod. 0.15 + 0.25(core)</t>
  </si>
  <si>
    <t xml:space="preserve">(1). 0.59 (core ) + 1.03: Associate director for science (0.17 core + 0.33); faculty administration of M&amp;O grant (0.17); scientist for EMI/R&amp;D (0.25)  + member of pubcom (Westerhoff, 0.1); member of speakers com (Hill, 0.1); Host Spring 2009 Collaboration meeting (0.5); </t>
  </si>
  <si>
    <t>(2). DOM-Cal (C. Wendt, 0.6, core; 0.25 grad student); 0.5 SN ops (share with Mainz); waveform calibration (C. Wendt, 0.15); 0.24M</t>
  </si>
  <si>
    <t>(3). (0.70 core, P. Desiati)</t>
  </si>
  <si>
    <t>(4).  SN-wg chair (Maruyama, 0.25); point src-wg co-chair (Finley, 0.25); member TFT board (Montaruli, 0.1); “muon” filter (Aguilar, 0.15); GRB filter (Whitehorn, 0.15), PHOTONICs tables (Whitehorn, 0.35)</t>
  </si>
  <si>
    <t>(5). (maintain IceSim (0.5 core +1.8)</t>
  </si>
  <si>
    <t>(1). Teachers program
(2). IceTop tank Monitoring
(3) Cosmic ray shower simulations and reconstruction, Cascade reconstruction</t>
  </si>
  <si>
    <t>(4). New SUSY filter</t>
  </si>
  <si>
    <t>(1). EMI / R&amp;D lead</t>
  </si>
  <si>
    <t>Grand Total US &amp; Non-US</t>
  </si>
  <si>
    <t xml:space="preserve"> Students</t>
  </si>
  <si>
    <t xml:space="preserve"> Sc / Post Docs</t>
  </si>
  <si>
    <t xml:space="preserve"> Faculty</t>
  </si>
  <si>
    <t>(1). Flasher Runs (McCartin 0.1); Monitoring (0.02)</t>
  </si>
  <si>
    <t>(2). Data Quality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</si>
  <si>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</si>
  <si>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</si>
  <si>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</si>
  <si>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</si>
  <si>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</si>
  <si>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</si>
  <si>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</si>
  <si>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</si>
  <si>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</si>
  <si>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</si>
  <si>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</si>
  <si>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r>
      <t>(2). PnF, 0.2 (</t>
    </r>
    <r>
      <rPr>
        <b/>
        <sz val="10"/>
        <color indexed="18"/>
        <rFont val="Times New Roman"/>
        <family val="1"/>
      </rPr>
      <t>core</t>
    </r>
    <r>
      <rPr>
        <sz val="10"/>
        <color indexed="18"/>
        <rFont val="Times New Roman"/>
        <family val="1"/>
      </rPr>
      <t xml:space="preserve"> ); on-line filter testing, 0.25 grad student; 0.09M</t>
    </r>
  </si>
  <si>
    <t>Yet to be distributed</t>
  </si>
  <si>
    <t>Total US &amp; Non-US</t>
  </si>
  <si>
    <t>Grand Total</t>
  </si>
  <si>
    <t>(2). Trigger software (Toale,  0.10); run and evaluate verification test data (Koskinen, 0.25); monitoring shifts (0.06)</t>
  </si>
  <si>
    <t>(3). simulation production (Grant, 0.25);</t>
  </si>
  <si>
    <r>
      <t xml:space="preserve">(2). </t>
    </r>
    <r>
      <rPr>
        <sz val="10"/>
        <color indexed="18"/>
        <rFont val="Times New Roman"/>
        <family val="1"/>
      </rPr>
      <t>0.06M</t>
    </r>
  </si>
  <si>
    <t>(3). IceTopsim. prod. 0.15</t>
  </si>
  <si>
    <r>
      <t xml:space="preserve">(4). </t>
    </r>
    <r>
      <rPr>
        <sz val="10"/>
        <color indexed="18"/>
        <rFont val="Times New Roman"/>
        <family val="1"/>
      </rPr>
      <t>0.2 grad student; muon channel-wg chair (Hoffman 0.25), exotics-wg chair (Olivas 0.25)</t>
    </r>
  </si>
  <si>
    <r>
      <t xml:space="preserve">(4) </t>
    </r>
    <r>
      <rPr>
        <sz val="10"/>
        <color indexed="18"/>
        <rFont val="Times New Roman"/>
        <family val="1"/>
      </rPr>
      <t>0.5 (maintain IceSim), 0.5 postdoc/grad student (develop &amp; test reconstruction)</t>
    </r>
  </si>
  <si>
    <t>(2). DOM-Cal (0.25 grad student); 0.5 SN ops (share with Mainz); waveform calibration (C. Wendt, 0.15); 0.24M</t>
  </si>
  <si>
    <t>(5). (maintain IceSim (1.8)</t>
  </si>
  <si>
    <t>(2). on-line filter testing, 0.25 grad student; 0.09M</t>
  </si>
  <si>
    <t>Ph.D. scientists</t>
  </si>
  <si>
    <r>
      <t>CORE &amp; IN KIND - PHYSICISTS</t>
    </r>
    <r>
      <rPr>
        <b/>
        <sz val="14"/>
        <rFont val="Times New Roman"/>
        <family val="1"/>
      </rPr>
      <t xml:space="preserve">
</t>
    </r>
    <r>
      <rPr>
        <b/>
        <sz val="6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
Institution
</t>
    </r>
    <r>
      <rPr>
        <sz val="14"/>
        <rFont val="Times New Roman"/>
        <family val="1"/>
      </rPr>
      <t>(Lead)</t>
    </r>
  </si>
  <si>
    <t>Submitted 04/07/2009</t>
  </si>
  <si>
    <t>Updated 04/25/2009</t>
  </si>
  <si>
    <t>IN KIND ONLY</t>
  </si>
  <si>
    <t>M&amp;O CORE &amp; IN KIND</t>
  </si>
  <si>
    <t>(2). Monitoring, AURA, SPATS, surface antenna operations</t>
  </si>
  <si>
    <t>(5). SUSY Reconstruction &amp; Simulation/Propagation</t>
  </si>
  <si>
    <r>
      <t xml:space="preserve">(1). Standard Candle Vertex and Energy Calibration  (Tooker 0.4), 0.03M
</t>
    </r>
    <r>
      <rPr>
        <sz val="10"/>
        <color indexed="12"/>
        <rFont val="Times New Roman"/>
        <family val="1"/>
      </rPr>
      <t>(2). Simulation Production (Tepe 0.2 - starts on September 2009)</t>
    </r>
    <r>
      <rPr>
        <sz val="10"/>
        <color indexed="18"/>
        <rFont val="Times New Roman"/>
        <family val="1"/>
      </rPr>
      <t xml:space="preserve">
(3). GRB working group lead</t>
    </r>
  </si>
  <si>
    <r>
      <t xml:space="preserve">(2). Run Coordinator (A. Goldschmidt, 0.5, </t>
    </r>
    <r>
      <rPr>
        <b/>
        <sz val="10"/>
        <color indexed="18"/>
        <rFont val="Times New Roman"/>
        <family val="1"/>
      </rPr>
      <t>core</t>
    </r>
    <r>
      <rPr>
        <sz val="10"/>
        <color indexed="18"/>
        <rFont val="Times New Roman"/>
        <family val="1"/>
      </rPr>
      <t>); BadDomList (J. Kiryluk, 0.2); Flasher Runs (J. Kiryluk 0.1);  Monitoring (M) 0.09, Track Engine Trigger (0.1)</t>
    </r>
  </si>
  <si>
    <t>(5)  Stijn Buitink to take over DOM simulator &amp; calibrator; Klein diffuse co-chair pro-tem</t>
  </si>
  <si>
    <t>(1). Speakers committee chair (Schlenstedt, 0.25); member exec-com (Spiering 0.2); R&amp;D (acoustic, 0.1); Host Fall 2009 Collaboration Meeting (share with Humboldt, 0.1);</t>
  </si>
  <si>
    <t>(4). Cascade filter  (IC59 Eike Middell 0.10), online filter for alerts (Robert Franke 0.15)</t>
  </si>
  <si>
    <t>(1). Kowalski (pubcom member, 0.1; Host Fall 2009 Collaboration Meeting (0.4)</t>
  </si>
  <si>
    <t xml:space="preserve">(3). Kowalski (point source wg co-lead, 0.25 and TFT board member, 0.1); Waldenmaier (cr-wg lead, 0.25, cr-wg filter 0.15), IC59 pole filter (Sebastian, 0.05) </t>
  </si>
  <si>
    <t>(3). The I3OmDb will remain for 2009-2010 as Mons responsibility.  However, some transfer of knowledge required for DB coordination will take place (0.2, Post-doc); 0.2 compute cluster - simulation</t>
  </si>
  <si>
    <t>(2). BadDomList (J. Kiryluk, 0.2); Flasher Runs (J. Kiryluk 0.1);  Monitoring (M) 0.09, Track Engine Trigger (0.1)</t>
  </si>
  <si>
    <t xml:space="preserve">(1). Associate director for science (0.33); member of pubcom (Westerhoff, 0.1); member of speakers com (Hill, 0.1); Host Spring 2009 Collaboration meeting (0.5); </t>
  </si>
  <si>
    <t>(1). Standard Candle Vertex and Energy Calibration  (Tooker 0.4), 0.03M
(2). Simulation Production (Tepe 0.2 - starts on September 2009)
(3). GRB working group lead</t>
  </si>
  <si>
    <t>Faculty</t>
  </si>
  <si>
    <t>Grad Students</t>
  </si>
  <si>
    <t>FTE SUMMARY</t>
  </si>
  <si>
    <t>Total FTE</t>
  </si>
  <si>
    <t>Monitoring</t>
  </si>
  <si>
    <t xml:space="preserve">Standard Candle Vertex and Energy Calibration </t>
  </si>
  <si>
    <t>monitoring</t>
  </si>
  <si>
    <t>Deep Core Filter 0.15, Monitoring 0.015</t>
  </si>
  <si>
    <t>Monitoring 0.03, Deep Core triggers/filters (0.15), Development of starting track reconstruction (0.25),  IC40+TWR calibration &amp; data quality (0.3)</t>
  </si>
  <si>
    <t>hole-ice (0.1)</t>
  </si>
  <si>
    <t>Monitoring, IceTop Simulation Production (0.1)</t>
  </si>
  <si>
    <t>Scientists / Post Docs</t>
  </si>
  <si>
    <t>Other</t>
  </si>
  <si>
    <t>DOM-Cal (0.25), Supernova operations (0.25), Monitoring (0.12), GRB Filter (0.15), Maintain Simulation Software &amp; Tools (0.6)</t>
  </si>
  <si>
    <t>Monitoring (0.03)</t>
  </si>
  <si>
    <t>Monitoring (0.03),Maintain reconstruction framework (0.15); simulation production on cluster / Grid (0.3), Downgoing starting filter (0.15), Reconstruction &amp; Simulation Tools (0.45)</t>
  </si>
  <si>
    <t>Monitoring (0.12),Maintain reconstruction framework &amp; Reconstruction Coordinator (acting) (0.15); simulation production cluster (0.25), R&amp;D Acoustic (0.1), Cascade filter (0.10), online filter for alerts (0.15), Reconstruction tools (0.1)</t>
  </si>
  <si>
    <t>Monitoring (0.06), Simulation Tools (0.4)</t>
  </si>
  <si>
    <t>Monitoring (0.03), Simulation Production (0.4)</t>
  </si>
  <si>
    <t>SN operations (0.7), Monitoring (0.06), Simulation Production (0.4), reconstruction Tools (0.2)</t>
  </si>
  <si>
    <t>Monitoring (0.06), Simulation Production (0.4), reconstruction &amp; Simulation Tools (0.4), R&amp;D Acoustic, Radio (0.1), Reconstruction Filter (0.15)</t>
  </si>
  <si>
    <t>Monitoring (0.045), maintain Simulation Tools (0.1)</t>
  </si>
  <si>
    <t>Monitoring (0.03), database Management (0.3)</t>
  </si>
  <si>
    <t>Monitoring (0.02), Flasher Run (0.1), Data Quality (0.15)</t>
  </si>
  <si>
    <t>Monitoring (0.03), EHE filters (0.15), maintain Simulation tools (0.2)</t>
  </si>
  <si>
    <t>R&amp;D (0.05), monitoring (0.03), IceTop Simulation (0.1)</t>
  </si>
  <si>
    <t>0.02M, Reconstruction Tools (0.2)</t>
  </si>
  <si>
    <t>0.03M, geometry calibration (0.13)</t>
  </si>
  <si>
    <t>verify on-line filters (0.15), 0.03M</t>
  </si>
  <si>
    <t xml:space="preserve"> 0.03M</t>
  </si>
  <si>
    <r>
      <t>IN KIND ONLY</t>
    </r>
    <r>
      <rPr>
        <b/>
        <sz val="14"/>
        <rFont val="Times New Roman"/>
        <family val="1"/>
      </rPr>
      <t xml:space="preserve">
Institution
</t>
    </r>
    <r>
      <rPr>
        <sz val="14"/>
        <rFont val="Times New Roman"/>
        <family val="1"/>
      </rPr>
      <t>(Lead)</t>
    </r>
  </si>
  <si>
    <t>Head Count</t>
  </si>
  <si>
    <t>May 7th, 2009</t>
  </si>
  <si>
    <t>Maintain Reconstruction Framework</t>
  </si>
  <si>
    <t>Simulation Production</t>
  </si>
  <si>
    <t>Filters &amp; Triggers</t>
  </si>
  <si>
    <t>Grad Students - In Kind activities</t>
  </si>
  <si>
    <t>R&amp;D (Acoustic , Radio)</t>
  </si>
  <si>
    <t>Calibration</t>
  </si>
  <si>
    <t>Data Quality</t>
  </si>
  <si>
    <t>on-line filter testing (0.25), Monitoring (0.06), Computing &amp; Data Mangement - Core Software (0.75), Simulation Production coordination(0.25), filter verification, filter development (0.2), Maintain Simulation Tools (0.25), Develop and test Reconstruction tools (0.25)</t>
  </si>
  <si>
    <t>Core Software</t>
  </si>
  <si>
    <t>Supernova Operations</t>
  </si>
  <si>
    <t>Develop and Maintain Reconstruction Tools</t>
  </si>
  <si>
    <t>Develop and maintain Simulation Tools</t>
  </si>
  <si>
    <t>0.03M, Pole filter (0.15),</t>
  </si>
  <si>
    <t>Total In Kind FTE</t>
  </si>
  <si>
    <t>Grad Students Activities</t>
  </si>
  <si>
    <t>Changed since last revison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</si>
</sst>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\ &quot;M&quot;"/>
    <numFmt numFmtId="170" formatCode="0.000&quot;M&quot;"/>
    <numFmt numFmtId="171" formatCode="0.00&quot;M&quot;"/>
    <numFmt numFmtId="172" formatCode="0.00#"/>
    <numFmt numFmtId="173" formatCode="&quot;(&quot;0"/>
    <numFmt numFmtId="174" formatCode="0&quot;)&quot;"/>
    <numFmt numFmtId="175" formatCode="0.000"/>
  </numFmts>
  <fonts count="2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6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8"/>
      <name val="Times New Roman"/>
      <family val="1"/>
    </font>
    <font>
      <b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textRotation="90" wrapText="1"/>
    </xf>
    <xf numFmtId="1" fontId="2" fillId="0" borderId="17" xfId="0" applyNumberFormat="1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3" fontId="2" fillId="0" borderId="5" xfId="0" applyNumberFormat="1" applyFont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173" fontId="3" fillId="2" borderId="19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173" fontId="3" fillId="2" borderId="20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173" fontId="3" fillId="3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1" fillId="2" borderId="19" xfId="0" applyNumberFormat="1" applyFont="1" applyFill="1" applyBorder="1" applyAlignment="1">
      <alignment horizontal="center" vertical="center" wrapText="1"/>
    </xf>
    <xf numFmtId="1" fontId="11" fillId="2" borderId="20" xfId="0" applyNumberFormat="1" applyFont="1" applyFill="1" applyBorder="1" applyAlignment="1">
      <alignment horizontal="center" vertical="center" wrapText="1"/>
    </xf>
    <xf numFmtId="1" fontId="11" fillId="3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textRotation="90" wrapText="1"/>
    </xf>
    <xf numFmtId="174" fontId="2" fillId="0" borderId="22" xfId="0" applyNumberFormat="1" applyFont="1" applyBorder="1" applyAlignment="1">
      <alignment horizontal="center" vertical="center" wrapText="1"/>
    </xf>
    <xf numFmtId="174" fontId="2" fillId="0" borderId="23" xfId="0" applyNumberFormat="1" applyFont="1" applyBorder="1" applyAlignment="1">
      <alignment horizontal="center" vertical="center" wrapText="1"/>
    </xf>
    <xf numFmtId="174" fontId="2" fillId="0" borderId="24" xfId="0" applyNumberFormat="1" applyFont="1" applyBorder="1" applyAlignment="1">
      <alignment horizontal="center" vertical="center" wrapText="1"/>
    </xf>
    <xf numFmtId="174" fontId="3" fillId="2" borderId="25" xfId="0" applyNumberFormat="1" applyFont="1" applyFill="1" applyBorder="1" applyAlignment="1">
      <alignment horizontal="center" vertical="center" wrapText="1"/>
    </xf>
    <xf numFmtId="174" fontId="3" fillId="2" borderId="26" xfId="0" applyNumberFormat="1" applyFont="1" applyFill="1" applyBorder="1" applyAlignment="1">
      <alignment horizontal="center" vertical="center" wrapText="1"/>
    </xf>
    <xf numFmtId="174" fontId="3" fillId="3" borderId="26" xfId="0" applyNumberFormat="1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top" wrapText="1"/>
    </xf>
    <xf numFmtId="0" fontId="14" fillId="7" borderId="28" xfId="0" applyFont="1" applyFill="1" applyBorder="1" applyAlignment="1">
      <alignment horizontal="center" vertical="top" wrapText="1"/>
    </xf>
    <xf numFmtId="0" fontId="13" fillId="7" borderId="29" xfId="0" applyFont="1" applyFill="1" applyBorder="1" applyAlignment="1">
      <alignment horizontal="left" vertical="top" wrapText="1"/>
    </xf>
    <xf numFmtId="0" fontId="14" fillId="7" borderId="28" xfId="0" applyFont="1" applyFill="1" applyBorder="1" applyAlignment="1">
      <alignment horizontal="right" vertical="top" wrapText="1"/>
    </xf>
    <xf numFmtId="0" fontId="13" fillId="7" borderId="29" xfId="0" applyFont="1" applyFill="1" applyBorder="1" applyAlignment="1">
      <alignment horizontal="right" vertical="top" wrapText="1"/>
    </xf>
    <xf numFmtId="0" fontId="13" fillId="7" borderId="28" xfId="0" applyFont="1" applyFill="1" applyBorder="1" applyAlignment="1">
      <alignment horizontal="right" vertical="top" wrapText="1"/>
    </xf>
    <xf numFmtId="2" fontId="14" fillId="7" borderId="28" xfId="0" applyNumberFormat="1" applyFont="1" applyFill="1" applyBorder="1" applyAlignment="1">
      <alignment horizontal="right" vertical="top" wrapText="1"/>
    </xf>
    <xf numFmtId="2" fontId="13" fillId="7" borderId="28" xfId="0" applyNumberFormat="1" applyFont="1" applyFill="1" applyBorder="1" applyAlignment="1">
      <alignment horizontal="right" vertical="top" wrapText="1"/>
    </xf>
    <xf numFmtId="2" fontId="14" fillId="7" borderId="30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7" fillId="0" borderId="6" xfId="0" applyFont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173" fontId="3" fillId="8" borderId="20" xfId="0" applyNumberFormat="1" applyFont="1" applyFill="1" applyBorder="1" applyAlignment="1">
      <alignment horizontal="center" vertical="center" wrapText="1"/>
    </xf>
    <xf numFmtId="1" fontId="3" fillId="8" borderId="20" xfId="0" applyNumberFormat="1" applyFont="1" applyFill="1" applyBorder="1" applyAlignment="1">
      <alignment horizontal="center" vertical="center" wrapText="1"/>
    </xf>
    <xf numFmtId="174" fontId="3" fillId="8" borderId="26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vertical="center" wrapText="1"/>
    </xf>
    <xf numFmtId="173" fontId="3" fillId="9" borderId="20" xfId="0" applyNumberFormat="1" applyFont="1" applyFill="1" applyBorder="1" applyAlignment="1">
      <alignment horizontal="center" vertical="center" wrapText="1"/>
    </xf>
    <xf numFmtId="1" fontId="3" fillId="9" borderId="20" xfId="0" applyNumberFormat="1" applyFont="1" applyFill="1" applyBorder="1" applyAlignment="1">
      <alignment horizontal="center" vertical="center" wrapText="1"/>
    </xf>
    <xf numFmtId="174" fontId="3" fillId="9" borderId="26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textRotation="90" wrapText="1"/>
    </xf>
    <xf numFmtId="0" fontId="3" fillId="3" borderId="31" xfId="0" applyFont="1" applyFill="1" applyBorder="1" applyAlignment="1">
      <alignment horizontal="center" vertical="top" wrapText="1"/>
    </xf>
    <xf numFmtId="0" fontId="14" fillId="10" borderId="28" xfId="0" applyFont="1" applyFill="1" applyBorder="1" applyAlignment="1">
      <alignment horizontal="center" vertical="top" wrapText="1"/>
    </xf>
    <xf numFmtId="0" fontId="14" fillId="11" borderId="28" xfId="0" applyFont="1" applyFill="1" applyBorder="1" applyAlignment="1">
      <alignment horizontal="center" vertical="top" wrapText="1"/>
    </xf>
    <xf numFmtId="0" fontId="13" fillId="9" borderId="27" xfId="0" applyFont="1" applyFill="1" applyBorder="1" applyAlignment="1">
      <alignment horizontal="center" vertical="top" wrapText="1"/>
    </xf>
    <xf numFmtId="0" fontId="13" fillId="9" borderId="28" xfId="0" applyFont="1" applyFill="1" applyBorder="1" applyAlignment="1">
      <alignment horizontal="center" vertical="top" wrapText="1"/>
    </xf>
    <xf numFmtId="0" fontId="13" fillId="6" borderId="27" xfId="0" applyFont="1" applyFill="1" applyBorder="1" applyAlignment="1">
      <alignment horizontal="center" vertical="top" wrapText="1"/>
    </xf>
    <xf numFmtId="0" fontId="13" fillId="6" borderId="28" xfId="0" applyFont="1" applyFill="1" applyBorder="1" applyAlignment="1">
      <alignment horizontal="center" vertical="top" wrapText="1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4" fillId="12" borderId="38" xfId="0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3" fillId="2" borderId="41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/>
    </xf>
    <xf numFmtId="0" fontId="9" fillId="0" borderId="2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168" fontId="3" fillId="2" borderId="42" xfId="0" applyNumberFormat="1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3" fillId="3" borderId="42" xfId="0" applyFont="1" applyFill="1" applyBorder="1" applyAlignment="1">
      <alignment horizontal="center" vertical="center" wrapText="1"/>
    </xf>
    <xf numFmtId="0" fontId="3" fillId="11" borderId="26" xfId="0" applyFont="1" applyFill="1" applyBorder="1" applyAlignment="1">
      <alignment horizontal="center"/>
    </xf>
    <xf numFmtId="0" fontId="3" fillId="8" borderId="42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0" fontId="3" fillId="9" borderId="44" xfId="0" applyFont="1" applyFill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174" fontId="2" fillId="0" borderId="17" xfId="0" applyNumberFormat="1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174" fontId="3" fillId="2" borderId="19" xfId="0" applyNumberFormat="1" applyFont="1" applyFill="1" applyBorder="1" applyAlignment="1">
      <alignment horizontal="center" vertical="center" wrapText="1"/>
    </xf>
    <xf numFmtId="174" fontId="3" fillId="2" borderId="20" xfId="0" applyNumberFormat="1" applyFont="1" applyFill="1" applyBorder="1" applyAlignment="1">
      <alignment horizontal="center" vertical="center" wrapText="1"/>
    </xf>
    <xf numFmtId="174" fontId="3" fillId="3" borderId="20" xfId="0" applyNumberFormat="1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top" wrapText="1"/>
    </xf>
    <xf numFmtId="0" fontId="1" fillId="13" borderId="32" xfId="0" applyFont="1" applyFill="1" applyBorder="1" applyAlignment="1">
      <alignment horizontal="center"/>
    </xf>
    <xf numFmtId="0" fontId="0" fillId="13" borderId="34" xfId="0" applyFill="1" applyBorder="1" applyAlignment="1">
      <alignment/>
    </xf>
    <xf numFmtId="0" fontId="2" fillId="13" borderId="31" xfId="0" applyFont="1" applyFill="1" applyBorder="1" applyAlignment="1">
      <alignment horizontal="center" textRotation="90" wrapText="1"/>
    </xf>
    <xf numFmtId="0" fontId="0" fillId="13" borderId="23" xfId="0" applyFill="1" applyBorder="1" applyAlignment="1">
      <alignment/>
    </xf>
    <xf numFmtId="174" fontId="2" fillId="13" borderId="13" xfId="0" applyNumberFormat="1" applyFont="1" applyFill="1" applyBorder="1" applyAlignment="1">
      <alignment horizontal="center" vertical="center" wrapText="1"/>
    </xf>
    <xf numFmtId="174" fontId="2" fillId="13" borderId="14" xfId="0" applyNumberFormat="1" applyFont="1" applyFill="1" applyBorder="1" applyAlignment="1">
      <alignment horizontal="center" vertical="center" wrapText="1"/>
    </xf>
    <xf numFmtId="174" fontId="2" fillId="13" borderId="6" xfId="0" applyNumberFormat="1" applyFont="1" applyFill="1" applyBorder="1" applyAlignment="1">
      <alignment horizontal="center" vertical="center" wrapText="1"/>
    </xf>
    <xf numFmtId="174" fontId="3" fillId="13" borderId="46" xfId="0" applyNumberFormat="1" applyFont="1" applyFill="1" applyBorder="1" applyAlignment="1">
      <alignment horizontal="center" vertical="center" wrapText="1"/>
    </xf>
    <xf numFmtId="174" fontId="3" fillId="13" borderId="47" xfId="0" applyNumberFormat="1" applyFont="1" applyFill="1" applyBorder="1" applyAlignment="1">
      <alignment horizontal="center" vertical="center" wrapText="1"/>
    </xf>
    <xf numFmtId="0" fontId="1" fillId="13" borderId="35" xfId="0" applyFont="1" applyFill="1" applyBorder="1" applyAlignment="1">
      <alignment horizontal="center"/>
    </xf>
    <xf numFmtId="0" fontId="0" fillId="13" borderId="36" xfId="0" applyFill="1" applyBorder="1" applyAlignment="1">
      <alignment/>
    </xf>
    <xf numFmtId="0" fontId="0" fillId="13" borderId="37" xfId="0" applyFill="1" applyBorder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/>
    </xf>
    <xf numFmtId="168" fontId="3" fillId="2" borderId="11" xfId="0" applyNumberFormat="1" applyFont="1" applyFill="1" applyBorder="1" applyAlignment="1">
      <alignment horizontal="center" vertical="center" wrapText="1"/>
    </xf>
    <xf numFmtId="168" fontId="3" fillId="2" borderId="12" xfId="0" applyNumberFormat="1" applyFont="1" applyFill="1" applyBorder="1" applyAlignment="1">
      <alignment horizontal="center" vertical="center" wrapText="1"/>
    </xf>
    <xf numFmtId="168" fontId="3" fillId="2" borderId="7" xfId="0" applyNumberFormat="1" applyFont="1" applyFill="1" applyBorder="1" applyAlignment="1">
      <alignment horizontal="center" vertical="center" wrapText="1"/>
    </xf>
    <xf numFmtId="168" fontId="3" fillId="2" borderId="8" xfId="0" applyNumberFormat="1" applyFont="1" applyFill="1" applyBorder="1" applyAlignment="1">
      <alignment horizontal="center" vertical="center" wrapText="1"/>
    </xf>
    <xf numFmtId="168" fontId="3" fillId="3" borderId="7" xfId="0" applyNumberFormat="1" applyFont="1" applyFill="1" applyBorder="1" applyAlignment="1">
      <alignment horizontal="center" vertical="center" wrapText="1"/>
    </xf>
    <xf numFmtId="168" fontId="3" fillId="3" borderId="8" xfId="0" applyNumberFormat="1" applyFont="1" applyFill="1" applyBorder="1" applyAlignment="1">
      <alignment horizontal="center" vertical="center" wrapText="1"/>
    </xf>
    <xf numFmtId="168" fontId="3" fillId="8" borderId="7" xfId="0" applyNumberFormat="1" applyFont="1" applyFill="1" applyBorder="1" applyAlignment="1">
      <alignment horizontal="center" vertical="center" wrapText="1"/>
    </xf>
    <xf numFmtId="168" fontId="3" fillId="8" borderId="8" xfId="0" applyNumberFormat="1" applyFont="1" applyFill="1" applyBorder="1" applyAlignment="1">
      <alignment horizontal="center" vertical="center" wrapText="1"/>
    </xf>
    <xf numFmtId="168" fontId="3" fillId="9" borderId="44" xfId="0" applyNumberFormat="1" applyFont="1" applyFill="1" applyBorder="1" applyAlignment="1">
      <alignment horizontal="center" vertical="center" wrapText="1"/>
    </xf>
    <xf numFmtId="168" fontId="3" fillId="9" borderId="45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0" fillId="10" borderId="32" xfId="0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34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23" xfId="0" applyFill="1" applyBorder="1" applyAlignment="1">
      <alignment/>
    </xf>
    <xf numFmtId="0" fontId="0" fillId="0" borderId="0" xfId="0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10" borderId="35" xfId="0" applyFill="1" applyBorder="1" applyAlignment="1">
      <alignment/>
    </xf>
    <xf numFmtId="0" fontId="0" fillId="10" borderId="36" xfId="0" applyFill="1" applyBorder="1" applyAlignment="1">
      <alignment/>
    </xf>
    <xf numFmtId="0" fontId="0" fillId="10" borderId="37" xfId="0" applyFill="1" applyBorder="1" applyAlignment="1">
      <alignment/>
    </xf>
    <xf numFmtId="0" fontId="3" fillId="0" borderId="31" xfId="0" applyFont="1" applyBorder="1" applyAlignment="1">
      <alignment horizontal="center" wrapText="1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168" fontId="3" fillId="2" borderId="41" xfId="0" applyNumberFormat="1" applyFont="1" applyFill="1" applyBorder="1" applyAlignment="1">
      <alignment horizontal="center" vertical="center" wrapText="1"/>
    </xf>
    <xf numFmtId="168" fontId="0" fillId="0" borderId="14" xfId="0" applyNumberFormat="1" applyBorder="1" applyAlignment="1">
      <alignment vertical="center"/>
    </xf>
    <xf numFmtId="168" fontId="3" fillId="3" borderId="42" xfId="0" applyNumberFormat="1" applyFont="1" applyFill="1" applyBorder="1" applyAlignment="1">
      <alignment horizontal="center" vertical="center" wrapText="1"/>
    </xf>
    <xf numFmtId="168" fontId="3" fillId="8" borderId="42" xfId="0" applyNumberFormat="1" applyFont="1" applyFill="1" applyBorder="1" applyAlignment="1">
      <alignment horizontal="center" vertical="center" wrapText="1"/>
    </xf>
    <xf numFmtId="168" fontId="3" fillId="9" borderId="43" xfId="0" applyNumberFormat="1" applyFont="1" applyFill="1" applyBorder="1" applyAlignment="1">
      <alignment horizontal="center" vertical="center" wrapText="1"/>
    </xf>
    <xf numFmtId="0" fontId="17" fillId="10" borderId="33" xfId="0" applyFont="1" applyFill="1" applyBorder="1" applyAlignment="1">
      <alignment/>
    </xf>
    <xf numFmtId="0" fontId="3" fillId="0" borderId="31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11" fillId="2" borderId="46" xfId="0" applyNumberFormat="1" applyFont="1" applyFill="1" applyBorder="1" applyAlignment="1">
      <alignment horizontal="center" vertical="center" wrapText="1"/>
    </xf>
    <xf numFmtId="1" fontId="11" fillId="2" borderId="47" xfId="0" applyNumberFormat="1" applyFont="1" applyFill="1" applyBorder="1" applyAlignment="1">
      <alignment horizontal="center" vertical="center" wrapText="1"/>
    </xf>
    <xf numFmtId="1" fontId="11" fillId="3" borderId="47" xfId="0" applyNumberFormat="1" applyFont="1" applyFill="1" applyBorder="1" applyAlignment="1">
      <alignment horizontal="center" vertical="center" wrapText="1"/>
    </xf>
    <xf numFmtId="1" fontId="11" fillId="8" borderId="47" xfId="0" applyNumberFormat="1" applyFont="1" applyFill="1" applyBorder="1" applyAlignment="1">
      <alignment horizontal="center" vertical="center" wrapText="1"/>
    </xf>
    <xf numFmtId="1" fontId="11" fillId="9" borderId="47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3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49" xfId="0" applyBorder="1" applyAlignment="1">
      <alignment/>
    </xf>
    <xf numFmtId="0" fontId="17" fillId="0" borderId="49" xfId="0" applyFont="1" applyBorder="1" applyAlignment="1">
      <alignment/>
    </xf>
    <xf numFmtId="168" fontId="3" fillId="2" borderId="49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wrapText="1"/>
    </xf>
    <xf numFmtId="0" fontId="3" fillId="6" borderId="50" xfId="0" applyFont="1" applyFill="1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17" fillId="0" borderId="49" xfId="0" applyFont="1" applyBorder="1" applyAlignment="1">
      <alignment horizontal="center"/>
    </xf>
    <xf numFmtId="168" fontId="11" fillId="6" borderId="49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6" fillId="10" borderId="33" xfId="0" applyFont="1" applyFill="1" applyBorder="1" applyAlignment="1">
      <alignment horizontal="left"/>
    </xf>
    <xf numFmtId="0" fontId="23" fillId="0" borderId="1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168" fontId="23" fillId="0" borderId="1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8" fontId="6" fillId="0" borderId="0" xfId="0" applyNumberFormat="1" applyFont="1" applyBorder="1" applyAlignment="1">
      <alignment horizontal="left" vertical="center"/>
    </xf>
    <xf numFmtId="168" fontId="22" fillId="2" borderId="7" xfId="0" applyNumberFormat="1" applyFont="1" applyFill="1" applyBorder="1" applyAlignment="1">
      <alignment horizontal="left" vertical="center" wrapText="1"/>
    </xf>
    <xf numFmtId="168" fontId="22" fillId="3" borderId="7" xfId="0" applyNumberFormat="1" applyFont="1" applyFill="1" applyBorder="1" applyAlignment="1">
      <alignment horizontal="left" vertical="center" wrapText="1"/>
    </xf>
    <xf numFmtId="168" fontId="22" fillId="8" borderId="7" xfId="0" applyNumberFormat="1" applyFont="1" applyFill="1" applyBorder="1" applyAlignment="1">
      <alignment horizontal="left" vertical="center" wrapText="1"/>
    </xf>
    <xf numFmtId="168" fontId="22" fillId="9" borderId="44" xfId="0" applyNumberFormat="1" applyFont="1" applyFill="1" applyBorder="1" applyAlignment="1">
      <alignment horizontal="left" vertical="center" wrapText="1"/>
    </xf>
    <xf numFmtId="0" fontId="6" fillId="10" borderId="3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7" fillId="13" borderId="52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7" fillId="0" borderId="3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1" fillId="0" borderId="54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7" fillId="3" borderId="52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top" wrapText="1"/>
    </xf>
    <xf numFmtId="0" fontId="16" fillId="2" borderId="29" xfId="0" applyFont="1" applyFill="1" applyBorder="1" applyAlignment="1">
      <alignment horizontal="center" vertical="top" wrapText="1"/>
    </xf>
    <xf numFmtId="0" fontId="13" fillId="7" borderId="57" xfId="0" applyFont="1" applyFill="1" applyBorder="1" applyAlignment="1">
      <alignment horizontal="center" vertical="top" wrapText="1"/>
    </xf>
    <xf numFmtId="0" fontId="13" fillId="7" borderId="58" xfId="0" applyFont="1" applyFill="1" applyBorder="1" applyAlignment="1">
      <alignment horizontal="center" vertical="top" wrapText="1"/>
    </xf>
    <xf numFmtId="0" fontId="16" fillId="5" borderId="56" xfId="0" applyFont="1" applyFill="1" applyBorder="1" applyAlignment="1">
      <alignment horizontal="center" vertical="top" wrapText="1"/>
    </xf>
    <xf numFmtId="0" fontId="16" fillId="5" borderId="29" xfId="0" applyFont="1" applyFill="1" applyBorder="1" applyAlignment="1">
      <alignment horizontal="center" vertical="top" wrapText="1"/>
    </xf>
    <xf numFmtId="0" fontId="25" fillId="9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outlinePr summaryBelow="0"/>
  </sheetPr>
  <dimension ref="A1:M184"/>
  <sheetViews>
    <sheetView tabSelected="1" workbookViewId="0" topLeftCell="A1">
      <pane xSplit="1" ySplit="2" topLeftCell="B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J72" sqref="J72"/>
    </sheetView>
  </sheetViews>
  <sheetFormatPr defaultColWidth="9.140625" defaultRowHeight="12.75" outlineLevelRow="1" outlineLevelCol="1"/>
  <cols>
    <col min="1" max="1" width="36.7109375" style="0" customWidth="1"/>
    <col min="2" max="2" width="5.7109375" style="51" customWidth="1"/>
    <col min="3" max="5" width="4.00390625" style="51" customWidth="1"/>
    <col min="6" max="6" width="3.00390625" style="51" customWidth="1"/>
    <col min="7" max="7" width="13.57421875" style="0" customWidth="1"/>
    <col min="8" max="8" width="13.421875" style="0" customWidth="1"/>
    <col min="9" max="9" width="13.7109375" style="0" customWidth="1"/>
    <col min="10" max="10" width="12.421875" style="0" customWidth="1"/>
    <col min="11" max="11" width="15.57421875" style="0" customWidth="1"/>
    <col min="12" max="12" width="7.7109375" style="0" customWidth="1"/>
    <col min="13" max="13" width="3.140625" style="0" customWidth="1" outlineLevel="1"/>
  </cols>
  <sheetData>
    <row r="1" spans="1:13" ht="21.75" customHeight="1" thickBot="1">
      <c r="A1" s="255" t="s">
        <v>215</v>
      </c>
      <c r="F1" s="126"/>
      <c r="G1" s="224" t="s">
        <v>153</v>
      </c>
      <c r="H1" s="224"/>
      <c r="I1" s="224"/>
      <c r="J1" s="224"/>
      <c r="K1" s="224"/>
      <c r="L1" s="224"/>
      <c r="M1" s="127"/>
    </row>
    <row r="2" spans="1:13" ht="87" customHeight="1" thickBot="1">
      <c r="A2" s="125" t="s">
        <v>149</v>
      </c>
      <c r="B2" s="83" t="s">
        <v>148</v>
      </c>
      <c r="C2" s="40" t="s">
        <v>121</v>
      </c>
      <c r="D2" s="40" t="s">
        <v>120</v>
      </c>
      <c r="E2" s="40" t="s">
        <v>119</v>
      </c>
      <c r="F2" s="128"/>
      <c r="G2" s="99" t="s">
        <v>0</v>
      </c>
      <c r="H2" s="16" t="s">
        <v>1</v>
      </c>
      <c r="I2" s="17" t="s">
        <v>2</v>
      </c>
      <c r="J2" s="18" t="s">
        <v>3</v>
      </c>
      <c r="K2" s="19" t="s">
        <v>4</v>
      </c>
      <c r="L2" s="20" t="s">
        <v>21</v>
      </c>
      <c r="M2" s="129"/>
    </row>
    <row r="3" spans="1:13" ht="28.5" customHeight="1" collapsed="1" thickBot="1" thickTop="1">
      <c r="A3" s="24" t="s">
        <v>53</v>
      </c>
      <c r="B3" s="36">
        <f>C3+D3</f>
        <v>2</v>
      </c>
      <c r="C3" s="42">
        <v>1</v>
      </c>
      <c r="D3" s="41">
        <v>1</v>
      </c>
      <c r="E3" s="119">
        <v>2</v>
      </c>
      <c r="F3" s="130"/>
      <c r="G3" s="100"/>
      <c r="H3" s="1">
        <v>0.33</v>
      </c>
      <c r="I3" s="1"/>
      <c r="J3" s="1"/>
      <c r="K3" s="2">
        <v>0.6</v>
      </c>
      <c r="L3" s="9">
        <f>SUM(G3:K3)</f>
        <v>0.9299999999999999</v>
      </c>
      <c r="M3" s="129"/>
    </row>
    <row r="4" spans="1:13" ht="18.75" customHeight="1" hidden="1" outlineLevel="1" thickBot="1">
      <c r="A4" s="31"/>
      <c r="B4" s="35"/>
      <c r="C4" s="43"/>
      <c r="D4" s="38"/>
      <c r="E4" s="120"/>
      <c r="F4" s="131"/>
      <c r="G4" s="101"/>
      <c r="H4" s="4" t="s">
        <v>16</v>
      </c>
      <c r="I4" s="4"/>
      <c r="J4" s="4"/>
      <c r="K4" s="5" t="s">
        <v>17</v>
      </c>
      <c r="L4" s="10"/>
      <c r="M4" s="129"/>
    </row>
    <row r="5" spans="1:13" ht="15.75" customHeight="1" hidden="1" outlineLevel="1">
      <c r="A5" s="25"/>
      <c r="B5" s="35"/>
      <c r="C5" s="43"/>
      <c r="D5" s="38"/>
      <c r="E5" s="120"/>
      <c r="F5" s="131"/>
      <c r="G5" s="231" t="s">
        <v>5</v>
      </c>
      <c r="H5" s="232"/>
      <c r="I5" s="232"/>
      <c r="J5" s="232"/>
      <c r="K5" s="140"/>
      <c r="L5" s="102"/>
      <c r="M5" s="129"/>
    </row>
    <row r="6" spans="1:13" ht="16.5" customHeight="1" hidden="1" outlineLevel="1" thickBot="1">
      <c r="A6" s="8"/>
      <c r="B6" s="37"/>
      <c r="C6" s="44"/>
      <c r="D6" s="39"/>
      <c r="E6" s="121"/>
      <c r="F6" s="132"/>
      <c r="G6" s="221" t="s">
        <v>88</v>
      </c>
      <c r="H6" s="222"/>
      <c r="I6" s="222"/>
      <c r="J6" s="222"/>
      <c r="K6" s="223"/>
      <c r="L6" s="102"/>
      <c r="M6" s="129"/>
    </row>
    <row r="7" spans="1:13" ht="28.5" customHeight="1" collapsed="1" thickBot="1" thickTop="1">
      <c r="A7" s="24" t="s">
        <v>54</v>
      </c>
      <c r="B7" s="36">
        <f>C7+D7</f>
        <v>1</v>
      </c>
      <c r="C7" s="42">
        <v>1</v>
      </c>
      <c r="D7" s="41">
        <v>0</v>
      </c>
      <c r="E7" s="119">
        <v>0</v>
      </c>
      <c r="F7" s="130"/>
      <c r="G7" s="100"/>
      <c r="H7" s="1">
        <v>0.02</v>
      </c>
      <c r="I7" s="1"/>
      <c r="J7" s="1"/>
      <c r="K7" s="2">
        <v>0.4</v>
      </c>
      <c r="L7" s="9">
        <f>SUM(G7:K7)</f>
        <v>0.42000000000000004</v>
      </c>
      <c r="M7" s="129"/>
    </row>
    <row r="8" spans="1:13" ht="16.5" hidden="1" outlineLevel="1" thickBot="1">
      <c r="A8" s="25"/>
      <c r="B8" s="35"/>
      <c r="C8" s="43"/>
      <c r="D8" s="38"/>
      <c r="E8" s="120"/>
      <c r="F8" s="131"/>
      <c r="G8" s="101"/>
      <c r="H8" s="4" t="s">
        <v>16</v>
      </c>
      <c r="I8" s="4"/>
      <c r="J8" s="4"/>
      <c r="K8" s="5"/>
      <c r="L8" s="10"/>
      <c r="M8" s="129"/>
    </row>
    <row r="9" spans="1:13" ht="12.75" customHeight="1" hidden="1" outlineLevel="1" thickBot="1">
      <c r="A9" s="26"/>
      <c r="B9" s="37"/>
      <c r="C9" s="44"/>
      <c r="D9" s="39"/>
      <c r="E9" s="121"/>
      <c r="F9" s="132"/>
      <c r="G9" s="242" t="s">
        <v>39</v>
      </c>
      <c r="H9" s="243"/>
      <c r="I9" s="243"/>
      <c r="J9" s="243"/>
      <c r="K9" s="244"/>
      <c r="L9" s="102"/>
      <c r="M9" s="129"/>
    </row>
    <row r="10" spans="1:13" ht="28.5" customHeight="1" collapsed="1" thickBot="1" thickTop="1">
      <c r="A10" s="24" t="s">
        <v>55</v>
      </c>
      <c r="B10" s="36">
        <f>C10+D10</f>
        <v>1</v>
      </c>
      <c r="C10" s="42">
        <v>1</v>
      </c>
      <c r="D10" s="41">
        <v>0</v>
      </c>
      <c r="E10" s="119">
        <v>0</v>
      </c>
      <c r="F10" s="130"/>
      <c r="G10" s="100"/>
      <c r="H10" s="1">
        <v>0.015</v>
      </c>
      <c r="I10" s="1"/>
      <c r="J10" s="1"/>
      <c r="K10" s="2"/>
      <c r="L10" s="9">
        <f>SUM(G10:K10)</f>
        <v>0.015</v>
      </c>
      <c r="M10" s="129"/>
    </row>
    <row r="11" spans="1:13" ht="16.5" hidden="1" outlineLevel="1" thickBot="1">
      <c r="A11" s="25"/>
      <c r="B11" s="35"/>
      <c r="C11" s="43"/>
      <c r="D11" s="38"/>
      <c r="E11" s="120"/>
      <c r="F11" s="131"/>
      <c r="G11" s="101"/>
      <c r="H11" s="4" t="s">
        <v>16</v>
      </c>
      <c r="I11" s="4"/>
      <c r="J11" s="4"/>
      <c r="K11" s="5"/>
      <c r="L11" s="10"/>
      <c r="M11" s="129"/>
    </row>
    <row r="12" spans="1:13" ht="15" customHeight="1" hidden="1" outlineLevel="1" thickBot="1">
      <c r="A12" s="26"/>
      <c r="B12" s="37"/>
      <c r="C12" s="44"/>
      <c r="D12" s="39"/>
      <c r="E12" s="121"/>
      <c r="F12" s="132"/>
      <c r="G12" s="242" t="s">
        <v>39</v>
      </c>
      <c r="H12" s="243"/>
      <c r="I12" s="243"/>
      <c r="J12" s="243"/>
      <c r="K12" s="244"/>
      <c r="L12" s="102"/>
      <c r="M12" s="129"/>
    </row>
    <row r="13" spans="1:13" ht="28.5" customHeight="1" collapsed="1" thickBot="1" thickTop="1">
      <c r="A13" s="24" t="s">
        <v>56</v>
      </c>
      <c r="B13" s="36">
        <f>C13+D13</f>
        <v>1</v>
      </c>
      <c r="C13" s="42">
        <v>1</v>
      </c>
      <c r="D13" s="41">
        <v>0</v>
      </c>
      <c r="E13" s="119">
        <v>2</v>
      </c>
      <c r="F13" s="130"/>
      <c r="G13" s="100"/>
      <c r="H13" s="1">
        <v>0.43</v>
      </c>
      <c r="I13" s="138">
        <v>0.2</v>
      </c>
      <c r="J13" s="1">
        <v>0.25</v>
      </c>
      <c r="K13" s="2"/>
      <c r="L13" s="9">
        <f>SUM(G13:K13)</f>
        <v>0.88</v>
      </c>
      <c r="M13" s="129"/>
    </row>
    <row r="14" spans="1:13" ht="16.5" hidden="1" outlineLevel="1" thickBot="1">
      <c r="A14" s="25"/>
      <c r="B14" s="35"/>
      <c r="C14" s="43"/>
      <c r="D14" s="38"/>
      <c r="E14" s="120"/>
      <c r="F14" s="131"/>
      <c r="G14" s="101"/>
      <c r="H14" s="4" t="s">
        <v>16</v>
      </c>
      <c r="I14" s="139" t="s">
        <v>17</v>
      </c>
      <c r="J14" s="4" t="s">
        <v>18</v>
      </c>
      <c r="K14" s="5"/>
      <c r="L14" s="10"/>
      <c r="M14" s="129"/>
    </row>
    <row r="15" spans="1:13" ht="39.75" customHeight="1" hidden="1" outlineLevel="1" thickBot="1">
      <c r="A15" s="26"/>
      <c r="B15" s="37"/>
      <c r="C15" s="44"/>
      <c r="D15" s="39"/>
      <c r="E15" s="121"/>
      <c r="F15" s="132"/>
      <c r="G15" s="236" t="s">
        <v>156</v>
      </c>
      <c r="H15" s="237"/>
      <c r="I15" s="237"/>
      <c r="J15" s="237"/>
      <c r="K15" s="238"/>
      <c r="L15" s="102"/>
      <c r="M15" s="129"/>
    </row>
    <row r="16" spans="1:13" ht="28.5" customHeight="1" collapsed="1" thickBot="1" thickTop="1">
      <c r="A16" s="24" t="s">
        <v>57</v>
      </c>
      <c r="B16" s="36">
        <f>C16+D16</f>
        <v>7</v>
      </c>
      <c r="C16" s="42">
        <v>3</v>
      </c>
      <c r="D16" s="41">
        <v>4</v>
      </c>
      <c r="E16" s="119">
        <v>1</v>
      </c>
      <c r="F16" s="130"/>
      <c r="G16" s="100">
        <v>0.4</v>
      </c>
      <c r="H16" s="1">
        <v>1.14</v>
      </c>
      <c r="I16" s="1">
        <v>0.2</v>
      </c>
      <c r="J16" s="1">
        <v>0.25</v>
      </c>
      <c r="K16" s="2">
        <v>0.35</v>
      </c>
      <c r="L16" s="9">
        <f>SUM(G16:K16)</f>
        <v>2.34</v>
      </c>
      <c r="M16" s="129"/>
    </row>
    <row r="17" spans="1:13" ht="16.5" hidden="1" outlineLevel="1" thickBot="1">
      <c r="A17" s="25"/>
      <c r="B17" s="35"/>
      <c r="C17" s="43"/>
      <c r="D17" s="38"/>
      <c r="E17" s="120"/>
      <c r="F17" s="131"/>
      <c r="G17" s="101" t="s">
        <v>16</v>
      </c>
      <c r="H17" s="4" t="s">
        <v>17</v>
      </c>
      <c r="I17" s="4" t="s">
        <v>18</v>
      </c>
      <c r="J17" s="4" t="s">
        <v>19</v>
      </c>
      <c r="K17" s="5" t="s">
        <v>20</v>
      </c>
      <c r="L17" s="10"/>
      <c r="M17" s="129"/>
    </row>
    <row r="18" spans="1:13" ht="15.75" customHeight="1" hidden="1" outlineLevel="1">
      <c r="A18" s="25"/>
      <c r="B18" s="35"/>
      <c r="C18" s="43"/>
      <c r="D18" s="38"/>
      <c r="E18" s="120"/>
      <c r="F18" s="131"/>
      <c r="G18" s="231" t="s">
        <v>6</v>
      </c>
      <c r="H18" s="232"/>
      <c r="I18" s="232"/>
      <c r="J18" s="232"/>
      <c r="K18" s="140"/>
      <c r="L18" s="102"/>
      <c r="M18" s="129"/>
    </row>
    <row r="19" spans="1:13" ht="29.25" customHeight="1" hidden="1" outlineLevel="1">
      <c r="A19" s="25"/>
      <c r="B19" s="35"/>
      <c r="C19" s="43"/>
      <c r="D19" s="38"/>
      <c r="E19" s="120"/>
      <c r="F19" s="131"/>
      <c r="G19" s="225" t="s">
        <v>157</v>
      </c>
      <c r="H19" s="226"/>
      <c r="I19" s="226"/>
      <c r="J19" s="226"/>
      <c r="K19" s="227"/>
      <c r="L19" s="102"/>
      <c r="M19" s="129"/>
    </row>
    <row r="20" spans="1:13" ht="15.75" customHeight="1" hidden="1" outlineLevel="1">
      <c r="A20" s="28"/>
      <c r="B20" s="35"/>
      <c r="C20" s="43"/>
      <c r="D20" s="38"/>
      <c r="E20" s="120"/>
      <c r="F20" s="131"/>
      <c r="G20" s="225" t="s">
        <v>7</v>
      </c>
      <c r="H20" s="226"/>
      <c r="I20" s="226"/>
      <c r="J20" s="226"/>
      <c r="K20" s="227"/>
      <c r="L20" s="102"/>
      <c r="M20" s="129"/>
    </row>
    <row r="21" spans="1:13" ht="15.75" customHeight="1" hidden="1" outlineLevel="1">
      <c r="A21" s="28"/>
      <c r="B21" s="35"/>
      <c r="C21" s="43"/>
      <c r="D21" s="38"/>
      <c r="E21" s="120"/>
      <c r="F21" s="131"/>
      <c r="G21" s="225" t="s">
        <v>8</v>
      </c>
      <c r="H21" s="226"/>
      <c r="I21" s="226"/>
      <c r="J21" s="226"/>
      <c r="K21" s="227"/>
      <c r="L21" s="102"/>
      <c r="M21" s="129"/>
    </row>
    <row r="22" spans="1:13" ht="16.5" customHeight="1" hidden="1" outlineLevel="1" thickBot="1">
      <c r="A22" s="8"/>
      <c r="B22" s="37"/>
      <c r="C22" s="44"/>
      <c r="D22" s="39"/>
      <c r="E22" s="121"/>
      <c r="F22" s="132"/>
      <c r="G22" s="221" t="s">
        <v>158</v>
      </c>
      <c r="H22" s="222"/>
      <c r="I22" s="222"/>
      <c r="J22" s="222"/>
      <c r="K22" s="223"/>
      <c r="L22" s="102"/>
      <c r="M22" s="129"/>
    </row>
    <row r="23" spans="1:13" ht="28.5" customHeight="1" collapsed="1" thickBot="1" thickTop="1">
      <c r="A23" s="24" t="s">
        <v>58</v>
      </c>
      <c r="B23" s="36">
        <f>C23+D23</f>
        <v>4</v>
      </c>
      <c r="C23" s="42">
        <v>1</v>
      </c>
      <c r="D23" s="41">
        <v>3</v>
      </c>
      <c r="E23" s="119">
        <v>1</v>
      </c>
      <c r="F23" s="130"/>
      <c r="G23" s="100"/>
      <c r="H23" s="1">
        <v>0.23</v>
      </c>
      <c r="I23" s="1"/>
      <c r="J23" s="1">
        <v>0.3</v>
      </c>
      <c r="K23" s="2">
        <v>0.3</v>
      </c>
      <c r="L23" s="9">
        <f>SUM(G23:K23)</f>
        <v>0.8300000000000001</v>
      </c>
      <c r="M23" s="129"/>
    </row>
    <row r="24" spans="1:13" ht="16.5" hidden="1" outlineLevel="1" thickBot="1">
      <c r="A24" s="25"/>
      <c r="B24" s="35"/>
      <c r="C24" s="43"/>
      <c r="D24" s="38"/>
      <c r="E24" s="120"/>
      <c r="F24" s="131"/>
      <c r="G24" s="101"/>
      <c r="H24" s="4" t="s">
        <v>16</v>
      </c>
      <c r="I24" s="4"/>
      <c r="J24" s="4" t="s">
        <v>17</v>
      </c>
      <c r="K24" s="5" t="s">
        <v>18</v>
      </c>
      <c r="L24" s="10"/>
      <c r="M24" s="129"/>
    </row>
    <row r="25" spans="1:13" ht="15.75" customHeight="1" hidden="1" outlineLevel="1">
      <c r="A25" s="25"/>
      <c r="B25" s="35"/>
      <c r="C25" s="43"/>
      <c r="D25" s="38"/>
      <c r="E25" s="120"/>
      <c r="F25" s="131"/>
      <c r="G25" s="231" t="s">
        <v>9</v>
      </c>
      <c r="H25" s="232"/>
      <c r="I25" s="232"/>
      <c r="J25" s="232"/>
      <c r="K25" s="140"/>
      <c r="L25" s="102"/>
      <c r="M25" s="129"/>
    </row>
    <row r="26" spans="1:13" ht="28.5" customHeight="1" hidden="1" outlineLevel="1">
      <c r="A26" s="28"/>
      <c r="B26" s="35"/>
      <c r="C26" s="43"/>
      <c r="D26" s="38"/>
      <c r="E26" s="120"/>
      <c r="F26" s="131"/>
      <c r="G26" s="225" t="s">
        <v>100</v>
      </c>
      <c r="H26" s="226"/>
      <c r="I26" s="226"/>
      <c r="J26" s="226"/>
      <c r="K26" s="227"/>
      <c r="L26" s="102"/>
      <c r="M26" s="129"/>
    </row>
    <row r="27" spans="1:13" ht="16.5" customHeight="1" hidden="1" outlineLevel="1" thickBot="1">
      <c r="A27" s="8"/>
      <c r="B27" s="37"/>
      <c r="C27" s="44"/>
      <c r="D27" s="39"/>
      <c r="E27" s="121"/>
      <c r="F27" s="132"/>
      <c r="G27" s="221" t="s">
        <v>10</v>
      </c>
      <c r="H27" s="222"/>
      <c r="I27" s="222"/>
      <c r="J27" s="222"/>
      <c r="K27" s="223"/>
      <c r="L27" s="102"/>
      <c r="M27" s="129"/>
    </row>
    <row r="28" spans="1:13" ht="28.5" customHeight="1" collapsed="1" thickBot="1" thickTop="1">
      <c r="A28" s="24" t="s">
        <v>59</v>
      </c>
      <c r="B28" s="36">
        <f>C28+D28</f>
        <v>7</v>
      </c>
      <c r="C28" s="42">
        <v>3</v>
      </c>
      <c r="D28" s="41">
        <v>4</v>
      </c>
      <c r="E28" s="119">
        <v>4</v>
      </c>
      <c r="F28" s="130"/>
      <c r="G28" s="100">
        <v>0.3</v>
      </c>
      <c r="H28" s="141">
        <v>0.56</v>
      </c>
      <c r="I28" s="1">
        <v>1.25</v>
      </c>
      <c r="J28" s="1">
        <v>0.65</v>
      </c>
      <c r="K28" s="2">
        <v>0.9</v>
      </c>
      <c r="L28" s="9">
        <f>SUM(G28:K28)</f>
        <v>3.66</v>
      </c>
      <c r="M28" s="129"/>
    </row>
    <row r="29" spans="1:13" ht="16.5" hidden="1" outlineLevel="1" thickBot="1">
      <c r="A29" s="25"/>
      <c r="B29" s="35"/>
      <c r="C29" s="43"/>
      <c r="D29" s="38"/>
      <c r="E29" s="120"/>
      <c r="F29" s="131"/>
      <c r="G29" s="101" t="s">
        <v>16</v>
      </c>
      <c r="H29" s="4" t="s">
        <v>17</v>
      </c>
      <c r="I29" s="4" t="s">
        <v>18</v>
      </c>
      <c r="J29" s="4" t="s">
        <v>19</v>
      </c>
      <c r="K29" s="5" t="s">
        <v>20</v>
      </c>
      <c r="L29" s="10"/>
      <c r="M29" s="129"/>
    </row>
    <row r="30" spans="1:13" ht="15.75" customHeight="1" hidden="1" outlineLevel="1">
      <c r="A30" s="27"/>
      <c r="B30" s="35"/>
      <c r="C30" s="43"/>
      <c r="D30" s="38"/>
      <c r="E30" s="120"/>
      <c r="F30" s="131"/>
      <c r="G30" s="231" t="s">
        <v>101</v>
      </c>
      <c r="H30" s="232"/>
      <c r="I30" s="232"/>
      <c r="J30" s="232"/>
      <c r="K30" s="140"/>
      <c r="L30" s="102"/>
      <c r="M30" s="129"/>
    </row>
    <row r="31" spans="1:13" ht="27" customHeight="1" hidden="1" outlineLevel="1">
      <c r="A31" s="28"/>
      <c r="B31" s="35"/>
      <c r="C31" s="43"/>
      <c r="D31" s="38"/>
      <c r="E31" s="120"/>
      <c r="F31" s="131"/>
      <c r="G31" s="225" t="s">
        <v>102</v>
      </c>
      <c r="H31" s="226"/>
      <c r="I31" s="226"/>
      <c r="J31" s="226"/>
      <c r="K31" s="227"/>
      <c r="L31" s="102"/>
      <c r="M31" s="129"/>
    </row>
    <row r="32" spans="1:13" ht="30.75" customHeight="1" hidden="1" outlineLevel="1">
      <c r="A32" s="28"/>
      <c r="B32" s="35"/>
      <c r="C32" s="43"/>
      <c r="D32" s="38"/>
      <c r="E32" s="120"/>
      <c r="F32" s="131"/>
      <c r="G32" s="225" t="s">
        <v>103</v>
      </c>
      <c r="H32" s="226"/>
      <c r="I32" s="226"/>
      <c r="J32" s="226"/>
      <c r="K32" s="227"/>
      <c r="L32" s="102"/>
      <c r="M32" s="129"/>
    </row>
    <row r="33" spans="1:13" ht="27" customHeight="1" hidden="1" outlineLevel="1">
      <c r="A33" s="28"/>
      <c r="B33" s="35"/>
      <c r="C33" s="43"/>
      <c r="D33" s="38"/>
      <c r="E33" s="120"/>
      <c r="F33" s="131"/>
      <c r="G33" s="225" t="s">
        <v>104</v>
      </c>
      <c r="H33" s="226"/>
      <c r="I33" s="226"/>
      <c r="J33" s="226"/>
      <c r="K33" s="227"/>
      <c r="L33" s="102"/>
      <c r="M33" s="129"/>
    </row>
    <row r="34" spans="1:13" ht="28.5" customHeight="1" hidden="1" outlineLevel="1">
      <c r="A34" s="28"/>
      <c r="B34" s="35"/>
      <c r="C34" s="43"/>
      <c r="D34" s="38"/>
      <c r="E34" s="120"/>
      <c r="F34" s="131"/>
      <c r="G34" s="225" t="s">
        <v>105</v>
      </c>
      <c r="H34" s="226"/>
      <c r="I34" s="226"/>
      <c r="J34" s="226"/>
      <c r="K34" s="227"/>
      <c r="L34" s="102"/>
      <c r="M34" s="129"/>
    </row>
    <row r="35" spans="1:13" ht="11.25" customHeight="1" hidden="1" outlineLevel="1" thickBot="1">
      <c r="A35" s="8"/>
      <c r="B35" s="37"/>
      <c r="C35" s="44"/>
      <c r="D35" s="39"/>
      <c r="E35" s="121"/>
      <c r="F35" s="132"/>
      <c r="G35" s="221"/>
      <c r="H35" s="222"/>
      <c r="I35" s="222"/>
      <c r="J35" s="222"/>
      <c r="K35" s="223"/>
      <c r="L35" s="102"/>
      <c r="M35" s="129"/>
    </row>
    <row r="36" spans="1:13" ht="28.5" customHeight="1" collapsed="1" thickBot="1" thickTop="1">
      <c r="A36" s="24" t="s">
        <v>60</v>
      </c>
      <c r="B36" s="36">
        <f>C36+D36</f>
        <v>4</v>
      </c>
      <c r="C36" s="42">
        <v>3</v>
      </c>
      <c r="D36" s="41">
        <v>1</v>
      </c>
      <c r="E36" s="119">
        <v>0</v>
      </c>
      <c r="F36" s="130"/>
      <c r="G36" s="100"/>
      <c r="H36" s="1">
        <v>0.015</v>
      </c>
      <c r="I36" s="1">
        <v>0.2</v>
      </c>
      <c r="J36" s="1"/>
      <c r="K36" s="2">
        <v>0.3</v>
      </c>
      <c r="L36" s="9">
        <f>SUM(G36:K36)</f>
        <v>0.515</v>
      </c>
      <c r="M36" s="129"/>
    </row>
    <row r="37" spans="1:13" ht="16.5" hidden="1" outlineLevel="1" thickBot="1">
      <c r="A37" s="25"/>
      <c r="B37" s="35"/>
      <c r="C37" s="43"/>
      <c r="D37" s="38"/>
      <c r="E37" s="120"/>
      <c r="F37" s="131"/>
      <c r="G37" s="101"/>
      <c r="H37" s="4" t="s">
        <v>16</v>
      </c>
      <c r="I37" s="4" t="s">
        <v>17</v>
      </c>
      <c r="J37" s="4"/>
      <c r="K37" s="5" t="s">
        <v>18</v>
      </c>
      <c r="L37" s="10"/>
      <c r="M37" s="129"/>
    </row>
    <row r="38" spans="1:13" ht="15.75" customHeight="1" hidden="1" outlineLevel="1">
      <c r="A38" s="27"/>
      <c r="B38" s="35"/>
      <c r="C38" s="43"/>
      <c r="D38" s="38"/>
      <c r="E38" s="120"/>
      <c r="F38" s="131"/>
      <c r="G38" s="231" t="s">
        <v>39</v>
      </c>
      <c r="H38" s="232"/>
      <c r="I38" s="232"/>
      <c r="J38" s="232"/>
      <c r="K38" s="140"/>
      <c r="L38" s="102"/>
      <c r="M38" s="129"/>
    </row>
    <row r="39" spans="1:13" ht="15.75" customHeight="1" hidden="1" outlineLevel="1">
      <c r="A39" s="28"/>
      <c r="B39" s="35"/>
      <c r="C39" s="43"/>
      <c r="D39" s="38"/>
      <c r="E39" s="120"/>
      <c r="F39" s="131"/>
      <c r="G39" s="225" t="s">
        <v>40</v>
      </c>
      <c r="H39" s="226"/>
      <c r="I39" s="226"/>
      <c r="J39" s="226"/>
      <c r="K39" s="227"/>
      <c r="L39" s="102"/>
      <c r="M39" s="129"/>
    </row>
    <row r="40" spans="1:13" ht="16.5" customHeight="1" hidden="1" outlineLevel="1" thickBot="1">
      <c r="A40" s="8"/>
      <c r="B40" s="37"/>
      <c r="C40" s="44"/>
      <c r="D40" s="39"/>
      <c r="E40" s="121"/>
      <c r="F40" s="132"/>
      <c r="G40" s="221" t="s">
        <v>41</v>
      </c>
      <c r="H40" s="222"/>
      <c r="I40" s="222"/>
      <c r="J40" s="222"/>
      <c r="K40" s="223"/>
      <c r="L40" s="102"/>
      <c r="M40" s="129"/>
    </row>
    <row r="41" spans="1:13" ht="28.5" customHeight="1" collapsed="1" thickBot="1" thickTop="1">
      <c r="A41" s="24" t="s">
        <v>61</v>
      </c>
      <c r="B41" s="36">
        <f>C41+D41</f>
        <v>5</v>
      </c>
      <c r="C41" s="42">
        <v>1</v>
      </c>
      <c r="D41" s="41">
        <v>4</v>
      </c>
      <c r="E41" s="119">
        <v>2</v>
      </c>
      <c r="F41" s="130"/>
      <c r="G41" s="100">
        <v>0.1</v>
      </c>
      <c r="H41" s="1">
        <v>0.88</v>
      </c>
      <c r="I41" s="1"/>
      <c r="J41" s="1">
        <v>0.25</v>
      </c>
      <c r="K41" s="2">
        <v>0.5</v>
      </c>
      <c r="L41" s="9">
        <f>SUM(G41:K41)</f>
        <v>1.73</v>
      </c>
      <c r="M41" s="129"/>
    </row>
    <row r="42" spans="1:13" ht="16.5" hidden="1" outlineLevel="1" thickBot="1">
      <c r="A42" s="25"/>
      <c r="B42" s="35"/>
      <c r="C42" s="43"/>
      <c r="D42" s="38"/>
      <c r="E42" s="120"/>
      <c r="F42" s="131"/>
      <c r="G42" s="101" t="s">
        <v>16</v>
      </c>
      <c r="H42" s="4" t="s">
        <v>17</v>
      </c>
      <c r="I42" s="4"/>
      <c r="J42" s="4" t="s">
        <v>18</v>
      </c>
      <c r="K42" s="5" t="s">
        <v>19</v>
      </c>
      <c r="L42" s="10"/>
      <c r="M42" s="129"/>
    </row>
    <row r="43" spans="1:13" ht="21" customHeight="1" hidden="1" outlineLevel="1">
      <c r="A43" s="25"/>
      <c r="B43" s="35"/>
      <c r="C43" s="43"/>
      <c r="D43" s="38"/>
      <c r="E43" s="120"/>
      <c r="F43" s="131"/>
      <c r="G43" s="231" t="s">
        <v>12</v>
      </c>
      <c r="H43" s="232"/>
      <c r="I43" s="232"/>
      <c r="J43" s="232"/>
      <c r="K43" s="140"/>
      <c r="L43" s="102"/>
      <c r="M43" s="129"/>
    </row>
    <row r="44" spans="1:13" ht="30.75" customHeight="1" hidden="1" outlineLevel="1">
      <c r="A44" s="28"/>
      <c r="B44" s="35"/>
      <c r="C44" s="43"/>
      <c r="D44" s="38"/>
      <c r="E44" s="120"/>
      <c r="F44" s="131"/>
      <c r="G44" s="225" t="s">
        <v>106</v>
      </c>
      <c r="H44" s="226"/>
      <c r="I44" s="226"/>
      <c r="J44" s="226"/>
      <c r="K44" s="227"/>
      <c r="L44" s="102"/>
      <c r="M44" s="129"/>
    </row>
    <row r="45" spans="1:13" ht="21.75" customHeight="1" hidden="1" outlineLevel="1">
      <c r="A45" s="28"/>
      <c r="B45" s="35"/>
      <c r="C45" s="43"/>
      <c r="D45" s="38"/>
      <c r="E45" s="120"/>
      <c r="F45" s="131"/>
      <c r="G45" s="225" t="s">
        <v>107</v>
      </c>
      <c r="H45" s="226"/>
      <c r="I45" s="226"/>
      <c r="J45" s="226"/>
      <c r="K45" s="227"/>
      <c r="L45" s="102"/>
      <c r="M45" s="129"/>
    </row>
    <row r="46" spans="1:13" ht="21" customHeight="1" hidden="1" outlineLevel="1" thickBot="1">
      <c r="A46" s="8"/>
      <c r="B46" s="37"/>
      <c r="C46" s="44"/>
      <c r="D46" s="39"/>
      <c r="E46" s="121"/>
      <c r="F46" s="132"/>
      <c r="G46" s="221" t="s">
        <v>108</v>
      </c>
      <c r="H46" s="222"/>
      <c r="I46" s="222"/>
      <c r="J46" s="222"/>
      <c r="K46" s="223"/>
      <c r="L46" s="102"/>
      <c r="M46" s="129"/>
    </row>
    <row r="47" spans="1:13" ht="28.5" customHeight="1" collapsed="1" thickBot="1" thickTop="1">
      <c r="A47" s="24" t="s">
        <v>66</v>
      </c>
      <c r="B47" s="36">
        <f>C47+D47</f>
        <v>2</v>
      </c>
      <c r="C47" s="42">
        <v>1</v>
      </c>
      <c r="D47" s="41">
        <v>1</v>
      </c>
      <c r="E47" s="119">
        <v>1</v>
      </c>
      <c r="F47" s="130"/>
      <c r="G47" s="100"/>
      <c r="H47" s="1">
        <v>0.02</v>
      </c>
      <c r="I47" s="1"/>
      <c r="J47" s="1"/>
      <c r="K47" s="2"/>
      <c r="L47" s="9">
        <v>0.02</v>
      </c>
      <c r="M47" s="129"/>
    </row>
    <row r="48" spans="1:13" ht="20.25" customHeight="1" hidden="1" outlineLevel="1" thickBot="1">
      <c r="A48" s="25"/>
      <c r="B48" s="35"/>
      <c r="C48" s="43"/>
      <c r="D48" s="38"/>
      <c r="E48" s="120"/>
      <c r="F48" s="131"/>
      <c r="G48" s="101"/>
      <c r="H48" s="4" t="s">
        <v>16</v>
      </c>
      <c r="I48" s="4"/>
      <c r="J48" s="4"/>
      <c r="K48" s="5"/>
      <c r="L48" s="10"/>
      <c r="M48" s="129"/>
    </row>
    <row r="49" spans="1:13" ht="22.5" customHeight="1" hidden="1" outlineLevel="1" thickBot="1">
      <c r="A49" s="26"/>
      <c r="B49" s="37"/>
      <c r="C49" s="44"/>
      <c r="D49" s="39"/>
      <c r="E49" s="121"/>
      <c r="F49" s="132"/>
      <c r="G49" s="236" t="s">
        <v>39</v>
      </c>
      <c r="H49" s="237"/>
      <c r="I49" s="237"/>
      <c r="J49" s="237"/>
      <c r="K49" s="238"/>
      <c r="L49" s="102"/>
      <c r="M49" s="129"/>
    </row>
    <row r="50" spans="1:13" ht="28.5" customHeight="1" collapsed="1" thickBot="1" thickTop="1">
      <c r="A50" s="24" t="s">
        <v>62</v>
      </c>
      <c r="B50" s="36">
        <f>C50+D50</f>
        <v>8</v>
      </c>
      <c r="C50" s="42">
        <v>4</v>
      </c>
      <c r="D50" s="41">
        <v>4</v>
      </c>
      <c r="E50" s="119">
        <v>2</v>
      </c>
      <c r="F50" s="130"/>
      <c r="G50" s="100">
        <v>0.6</v>
      </c>
      <c r="H50" s="1">
        <v>1.06</v>
      </c>
      <c r="I50" s="1">
        <v>0.2</v>
      </c>
      <c r="J50" s="1">
        <v>0.25</v>
      </c>
      <c r="K50" s="2">
        <v>0.3</v>
      </c>
      <c r="L50" s="9">
        <f>SUM(G50:K50)</f>
        <v>2.41</v>
      </c>
      <c r="M50" s="129"/>
    </row>
    <row r="51" spans="1:13" ht="26.25" customHeight="1" hidden="1" outlineLevel="1" thickBot="1">
      <c r="A51" s="25"/>
      <c r="B51" s="35"/>
      <c r="C51" s="43"/>
      <c r="D51" s="38"/>
      <c r="E51" s="120"/>
      <c r="F51" s="131"/>
      <c r="G51" s="101" t="s">
        <v>16</v>
      </c>
      <c r="H51" s="4" t="s">
        <v>17</v>
      </c>
      <c r="I51" s="4" t="s">
        <v>18</v>
      </c>
      <c r="J51" s="4" t="s">
        <v>19</v>
      </c>
      <c r="K51" s="5" t="s">
        <v>20</v>
      </c>
      <c r="L51" s="10"/>
      <c r="M51" s="129"/>
    </row>
    <row r="52" spans="1:13" ht="15.75" customHeight="1" hidden="1" outlineLevel="1">
      <c r="A52" s="25"/>
      <c r="B52" s="35"/>
      <c r="C52" s="43"/>
      <c r="D52" s="38"/>
      <c r="E52" s="120"/>
      <c r="F52" s="131"/>
      <c r="G52" s="231" t="s">
        <v>13</v>
      </c>
      <c r="H52" s="232"/>
      <c r="I52" s="232"/>
      <c r="J52" s="232"/>
      <c r="K52" s="140"/>
      <c r="L52" s="102"/>
      <c r="M52" s="129"/>
    </row>
    <row r="53" spans="1:13" ht="15.75" customHeight="1" hidden="1" outlineLevel="1">
      <c r="A53" s="28"/>
      <c r="B53" s="35"/>
      <c r="C53" s="43"/>
      <c r="D53" s="38"/>
      <c r="E53" s="120"/>
      <c r="F53" s="131"/>
      <c r="G53" s="225" t="s">
        <v>22</v>
      </c>
      <c r="H53" s="226"/>
      <c r="I53" s="226"/>
      <c r="J53" s="226"/>
      <c r="K53" s="227"/>
      <c r="L53" s="102"/>
      <c r="M53" s="129"/>
    </row>
    <row r="54" spans="1:13" ht="15.75" customHeight="1" hidden="1" outlineLevel="1">
      <c r="A54" s="28"/>
      <c r="B54" s="35"/>
      <c r="C54" s="43"/>
      <c r="D54" s="38"/>
      <c r="E54" s="120"/>
      <c r="F54" s="131"/>
      <c r="G54" s="225" t="s">
        <v>109</v>
      </c>
      <c r="H54" s="226"/>
      <c r="I54" s="226"/>
      <c r="J54" s="226"/>
      <c r="K54" s="227"/>
      <c r="L54" s="102"/>
      <c r="M54" s="129"/>
    </row>
    <row r="55" spans="1:13" ht="15.75" customHeight="1" hidden="1" outlineLevel="1">
      <c r="A55" s="28"/>
      <c r="B55" s="35"/>
      <c r="C55" s="43"/>
      <c r="D55" s="38"/>
      <c r="E55" s="120"/>
      <c r="F55" s="131"/>
      <c r="G55" s="225" t="s">
        <v>14</v>
      </c>
      <c r="H55" s="226"/>
      <c r="I55" s="226"/>
      <c r="J55" s="226"/>
      <c r="K55" s="227"/>
      <c r="L55" s="102"/>
      <c r="M55" s="129"/>
    </row>
    <row r="56" spans="1:13" ht="15.75" customHeight="1" hidden="1" outlineLevel="1">
      <c r="A56" s="28"/>
      <c r="B56" s="35"/>
      <c r="C56" s="43"/>
      <c r="D56" s="38"/>
      <c r="E56" s="120"/>
      <c r="F56" s="131"/>
      <c r="G56" s="225" t="s">
        <v>15</v>
      </c>
      <c r="H56" s="226"/>
      <c r="I56" s="226"/>
      <c r="J56" s="226"/>
      <c r="K56" s="227"/>
      <c r="L56" s="102"/>
      <c r="M56" s="129"/>
    </row>
    <row r="57" spans="1:13" ht="10.5" customHeight="1" hidden="1" outlineLevel="1" thickBot="1">
      <c r="A57" s="8"/>
      <c r="B57" s="37"/>
      <c r="C57" s="44"/>
      <c r="D57" s="39"/>
      <c r="E57" s="121"/>
      <c r="F57" s="132"/>
      <c r="G57" s="233"/>
      <c r="H57" s="234"/>
      <c r="I57" s="234"/>
      <c r="J57" s="234"/>
      <c r="K57" s="235"/>
      <c r="L57" s="102"/>
      <c r="M57" s="129"/>
    </row>
    <row r="58" spans="1:13" ht="28.5" customHeight="1" collapsed="1" thickBot="1" thickTop="1">
      <c r="A58" s="24" t="s">
        <v>63</v>
      </c>
      <c r="B58" s="36">
        <f>C58+D58</f>
        <v>1</v>
      </c>
      <c r="C58" s="42">
        <v>1</v>
      </c>
      <c r="D58" s="41">
        <v>0</v>
      </c>
      <c r="E58" s="119">
        <v>0</v>
      </c>
      <c r="F58" s="130"/>
      <c r="G58" s="100">
        <v>0.1</v>
      </c>
      <c r="H58" s="1">
        <v>0.02</v>
      </c>
      <c r="I58" s="1"/>
      <c r="J58" s="1"/>
      <c r="K58" s="2"/>
      <c r="L58" s="9">
        <f>SUM(G58:K58)</f>
        <v>0.12000000000000001</v>
      </c>
      <c r="M58" s="129"/>
    </row>
    <row r="59" spans="1:13" ht="16.5" hidden="1" outlineLevel="1" thickBot="1">
      <c r="A59" s="25"/>
      <c r="B59" s="35"/>
      <c r="C59" s="43"/>
      <c r="D59" s="38"/>
      <c r="E59" s="120"/>
      <c r="F59" s="131"/>
      <c r="G59" s="101" t="s">
        <v>16</v>
      </c>
      <c r="H59" s="4" t="s">
        <v>17</v>
      </c>
      <c r="I59" s="4"/>
      <c r="J59" s="4"/>
      <c r="K59" s="5"/>
      <c r="L59" s="10"/>
      <c r="M59" s="129"/>
    </row>
    <row r="60" spans="1:13" ht="26.25" customHeight="1" hidden="1" outlineLevel="1" thickBot="1">
      <c r="A60" s="26"/>
      <c r="B60" s="37"/>
      <c r="C60" s="44"/>
      <c r="D60" s="39"/>
      <c r="E60" s="121"/>
      <c r="F60" s="132"/>
      <c r="G60" s="236" t="s">
        <v>42</v>
      </c>
      <c r="H60" s="237"/>
      <c r="I60" s="237"/>
      <c r="J60" s="237"/>
      <c r="K60" s="238"/>
      <c r="L60" s="102"/>
      <c r="M60" s="129"/>
    </row>
    <row r="61" spans="1:13" ht="28.5" customHeight="1" collapsed="1" thickBot="1" thickTop="1">
      <c r="A61" s="24" t="s">
        <v>64</v>
      </c>
      <c r="B61" s="36">
        <f>C61+D61</f>
        <v>7</v>
      </c>
      <c r="C61" s="42">
        <v>4</v>
      </c>
      <c r="D61" s="41">
        <v>3</v>
      </c>
      <c r="E61" s="119">
        <v>6</v>
      </c>
      <c r="F61" s="130"/>
      <c r="G61" s="100">
        <v>0.6</v>
      </c>
      <c r="H61" s="1">
        <v>0.54</v>
      </c>
      <c r="I61" s="1">
        <v>1.15</v>
      </c>
      <c r="J61" s="3">
        <v>1</v>
      </c>
      <c r="K61" s="2">
        <v>1.4</v>
      </c>
      <c r="L61" s="9">
        <f>SUM(G61:K61)</f>
        <v>4.6899999999999995</v>
      </c>
      <c r="M61" s="129"/>
    </row>
    <row r="62" spans="1:13" ht="16.5" hidden="1" outlineLevel="1" thickBot="1">
      <c r="A62" s="25"/>
      <c r="B62" s="35"/>
      <c r="C62" s="43"/>
      <c r="D62" s="38"/>
      <c r="E62" s="120"/>
      <c r="F62" s="131"/>
      <c r="G62" s="101" t="s">
        <v>16</v>
      </c>
      <c r="H62" s="4" t="s">
        <v>17</v>
      </c>
      <c r="I62" s="4" t="s">
        <v>18</v>
      </c>
      <c r="J62" s="4" t="s">
        <v>19</v>
      </c>
      <c r="K62" s="5" t="s">
        <v>20</v>
      </c>
      <c r="L62" s="10"/>
      <c r="M62" s="129"/>
    </row>
    <row r="63" spans="1:13" ht="27.75" customHeight="1" hidden="1" outlineLevel="1">
      <c r="A63" s="25"/>
      <c r="B63" s="35"/>
      <c r="C63" s="43"/>
      <c r="D63" s="38"/>
      <c r="E63" s="120"/>
      <c r="F63" s="131"/>
      <c r="G63" s="231" t="s">
        <v>95</v>
      </c>
      <c r="H63" s="232"/>
      <c r="I63" s="232"/>
      <c r="J63" s="232"/>
      <c r="K63" s="140"/>
      <c r="L63" s="102"/>
      <c r="M63" s="129"/>
    </row>
    <row r="64" spans="1:13" ht="15.75" customHeight="1" hidden="1" outlineLevel="1">
      <c r="A64" s="28"/>
      <c r="B64" s="35"/>
      <c r="C64" s="43"/>
      <c r="D64" s="38"/>
      <c r="E64" s="120"/>
      <c r="F64" s="131"/>
      <c r="G64" s="225" t="s">
        <v>135</v>
      </c>
      <c r="H64" s="226"/>
      <c r="I64" s="226"/>
      <c r="J64" s="226"/>
      <c r="K64" s="227"/>
      <c r="L64" s="102"/>
      <c r="M64" s="129"/>
    </row>
    <row r="65" spans="1:13" ht="15.75" customHeight="1" hidden="1" outlineLevel="1">
      <c r="A65" s="28"/>
      <c r="B65" s="35"/>
      <c r="C65" s="43"/>
      <c r="D65" s="38"/>
      <c r="E65" s="120"/>
      <c r="F65" s="131"/>
      <c r="G65" s="228" t="s">
        <v>97</v>
      </c>
      <c r="H65" s="229"/>
      <c r="I65" s="229"/>
      <c r="J65" s="229"/>
      <c r="K65" s="230"/>
      <c r="L65" s="102"/>
      <c r="M65" s="129"/>
    </row>
    <row r="66" spans="1:13" ht="27.75" customHeight="1" hidden="1" outlineLevel="1">
      <c r="A66" s="28"/>
      <c r="B66" s="35"/>
      <c r="C66" s="43"/>
      <c r="D66" s="38"/>
      <c r="E66" s="120"/>
      <c r="F66" s="131"/>
      <c r="G66" s="225" t="s">
        <v>96</v>
      </c>
      <c r="H66" s="226"/>
      <c r="I66" s="226"/>
      <c r="J66" s="226"/>
      <c r="K66" s="227"/>
      <c r="L66" s="102"/>
      <c r="M66" s="129"/>
    </row>
    <row r="67" spans="1:13" ht="28.5" customHeight="1" hidden="1" outlineLevel="1">
      <c r="A67" s="28"/>
      <c r="B67" s="35"/>
      <c r="C67" s="43"/>
      <c r="D67" s="38"/>
      <c r="E67" s="120"/>
      <c r="F67" s="131"/>
      <c r="G67" s="225" t="s">
        <v>98</v>
      </c>
      <c r="H67" s="226"/>
      <c r="I67" s="226"/>
      <c r="J67" s="226"/>
      <c r="K67" s="227"/>
      <c r="L67" s="102"/>
      <c r="M67" s="129"/>
    </row>
    <row r="68" spans="1:13" ht="10.5" customHeight="1" hidden="1" outlineLevel="1" thickBot="1">
      <c r="A68" s="8"/>
      <c r="B68" s="37"/>
      <c r="C68" s="44"/>
      <c r="D68" s="39"/>
      <c r="E68" s="121"/>
      <c r="F68" s="132"/>
      <c r="G68" s="233"/>
      <c r="H68" s="234"/>
      <c r="I68" s="234"/>
      <c r="J68" s="234"/>
      <c r="K68" s="235"/>
      <c r="L68" s="102"/>
      <c r="M68" s="129"/>
    </row>
    <row r="69" spans="1:13" ht="28.5" customHeight="1" collapsed="1" thickBot="1" thickTop="1">
      <c r="A69" s="24" t="s">
        <v>65</v>
      </c>
      <c r="B69" s="36">
        <f>C69+D69</f>
        <v>4</v>
      </c>
      <c r="C69" s="42">
        <v>2</v>
      </c>
      <c r="D69" s="41">
        <v>2</v>
      </c>
      <c r="E69" s="119">
        <v>0</v>
      </c>
      <c r="F69" s="130"/>
      <c r="G69" s="100">
        <v>0.25</v>
      </c>
      <c r="H69" s="1">
        <v>0.05</v>
      </c>
      <c r="I69" s="1"/>
      <c r="J69" s="1"/>
      <c r="K69" s="2">
        <v>0.1</v>
      </c>
      <c r="L69" s="9">
        <f>SUM(G69:K69)</f>
        <v>0.4</v>
      </c>
      <c r="M69" s="129"/>
    </row>
    <row r="70" spans="1:13" ht="16.5" hidden="1" outlineLevel="1" thickBot="1">
      <c r="A70" s="25"/>
      <c r="B70" s="35"/>
      <c r="C70" s="43"/>
      <c r="D70" s="38"/>
      <c r="E70" s="120"/>
      <c r="F70" s="131"/>
      <c r="G70" s="101" t="s">
        <v>16</v>
      </c>
      <c r="H70" s="4" t="s">
        <v>17</v>
      </c>
      <c r="I70" s="4"/>
      <c r="J70" s="4"/>
      <c r="K70" s="5" t="s">
        <v>18</v>
      </c>
      <c r="L70" s="10"/>
      <c r="M70" s="129"/>
    </row>
    <row r="71" spans="1:13" ht="45.75" customHeight="1" hidden="1" outlineLevel="1" thickBot="1">
      <c r="A71" s="26"/>
      <c r="B71" s="37"/>
      <c r="C71" s="44"/>
      <c r="D71" s="39"/>
      <c r="E71" s="121"/>
      <c r="F71" s="132"/>
      <c r="G71" s="236" t="s">
        <v>115</v>
      </c>
      <c r="H71" s="237"/>
      <c r="I71" s="237"/>
      <c r="J71" s="237"/>
      <c r="K71" s="238"/>
      <c r="L71" s="102"/>
      <c r="M71" s="129"/>
    </row>
    <row r="72" spans="1:13" ht="28.5" customHeight="1" collapsed="1" thickBot="1" thickTop="1">
      <c r="A72" s="24" t="s">
        <v>67</v>
      </c>
      <c r="B72" s="36">
        <f>C72+D72</f>
        <v>19</v>
      </c>
      <c r="C72" s="42">
        <v>5</v>
      </c>
      <c r="D72" s="41">
        <v>14</v>
      </c>
      <c r="E72" s="119">
        <v>13</v>
      </c>
      <c r="F72" s="130"/>
      <c r="G72" s="100">
        <v>1.62</v>
      </c>
      <c r="H72" s="1">
        <v>1.74</v>
      </c>
      <c r="I72" s="3">
        <v>0.7</v>
      </c>
      <c r="J72" s="141">
        <v>0.9</v>
      </c>
      <c r="K72" s="2">
        <v>2.3</v>
      </c>
      <c r="L72" s="9">
        <f>SUM(G72:K72)</f>
        <v>7.260000000000001</v>
      </c>
      <c r="M72" s="129"/>
    </row>
    <row r="73" spans="1:13" ht="16.5" hidden="1" outlineLevel="1" thickBot="1">
      <c r="A73" s="25"/>
      <c r="B73" s="35"/>
      <c r="C73" s="43"/>
      <c r="D73" s="38"/>
      <c r="E73" s="120"/>
      <c r="F73" s="131"/>
      <c r="G73" s="101" t="s">
        <v>16</v>
      </c>
      <c r="H73" s="4" t="s">
        <v>17</v>
      </c>
      <c r="I73" s="4" t="s">
        <v>18</v>
      </c>
      <c r="J73" s="4" t="s">
        <v>19</v>
      </c>
      <c r="K73" s="5" t="s">
        <v>20</v>
      </c>
      <c r="L73" s="10"/>
      <c r="M73" s="129"/>
    </row>
    <row r="74" spans="1:13" ht="52.5" customHeight="1" hidden="1" outlineLevel="1">
      <c r="A74" s="29"/>
      <c r="B74" s="35"/>
      <c r="C74" s="43"/>
      <c r="D74" s="38"/>
      <c r="E74" s="120"/>
      <c r="F74" s="131"/>
      <c r="G74" s="231" t="s">
        <v>110</v>
      </c>
      <c r="H74" s="232"/>
      <c r="I74" s="232"/>
      <c r="J74" s="232"/>
      <c r="K74" s="140"/>
      <c r="L74" s="102"/>
      <c r="M74" s="129"/>
    </row>
    <row r="75" spans="1:13" ht="27" customHeight="1" hidden="1" outlineLevel="1">
      <c r="A75" s="30"/>
      <c r="B75" s="35"/>
      <c r="C75" s="43"/>
      <c r="D75" s="38"/>
      <c r="E75" s="120"/>
      <c r="F75" s="131"/>
      <c r="G75" s="225" t="s">
        <v>111</v>
      </c>
      <c r="H75" s="226"/>
      <c r="I75" s="226"/>
      <c r="J75" s="226"/>
      <c r="K75" s="227"/>
      <c r="L75" s="102"/>
      <c r="M75" s="129"/>
    </row>
    <row r="76" spans="1:13" ht="15.75" customHeight="1" hidden="1" outlineLevel="1">
      <c r="A76" s="30"/>
      <c r="B76" s="35"/>
      <c r="C76" s="43"/>
      <c r="D76" s="38"/>
      <c r="E76" s="120"/>
      <c r="F76" s="131"/>
      <c r="G76" s="225" t="s">
        <v>112</v>
      </c>
      <c r="H76" s="226"/>
      <c r="I76" s="226"/>
      <c r="J76" s="226"/>
      <c r="K76" s="227"/>
      <c r="L76" s="102"/>
      <c r="M76" s="129"/>
    </row>
    <row r="77" spans="1:13" ht="26.25" customHeight="1" hidden="1" outlineLevel="1">
      <c r="A77" s="30"/>
      <c r="B77" s="35"/>
      <c r="C77" s="43"/>
      <c r="D77" s="38"/>
      <c r="E77" s="120"/>
      <c r="F77" s="131"/>
      <c r="G77" s="225" t="s">
        <v>113</v>
      </c>
      <c r="H77" s="226"/>
      <c r="I77" s="226"/>
      <c r="J77" s="226"/>
      <c r="K77" s="227"/>
      <c r="L77" s="102"/>
      <c r="M77" s="129"/>
    </row>
    <row r="78" spans="1:13" ht="15.75" customHeight="1" hidden="1" outlineLevel="1">
      <c r="A78" s="30"/>
      <c r="B78" s="35"/>
      <c r="C78" s="43"/>
      <c r="D78" s="38"/>
      <c r="E78" s="120"/>
      <c r="F78" s="131"/>
      <c r="G78" s="225" t="s">
        <v>114</v>
      </c>
      <c r="H78" s="226"/>
      <c r="I78" s="226"/>
      <c r="J78" s="226"/>
      <c r="K78" s="227"/>
      <c r="L78" s="102"/>
      <c r="M78" s="129"/>
    </row>
    <row r="79" spans="1:13" ht="12" customHeight="1" hidden="1" outlineLevel="1" thickBot="1">
      <c r="A79" s="7"/>
      <c r="B79" s="37"/>
      <c r="C79" s="44"/>
      <c r="D79" s="39"/>
      <c r="E79" s="121"/>
      <c r="F79" s="132"/>
      <c r="G79" s="233"/>
      <c r="H79" s="234"/>
      <c r="I79" s="234"/>
      <c r="J79" s="234"/>
      <c r="K79" s="235"/>
      <c r="L79" s="103"/>
      <c r="M79" s="129"/>
    </row>
    <row r="80" spans="1:13" ht="20.25" thickBot="1" thickTop="1">
      <c r="A80" s="32" t="s">
        <v>68</v>
      </c>
      <c r="B80" s="52">
        <f>SUM(B3:B72)</f>
        <v>73</v>
      </c>
      <c r="C80" s="46">
        <f>SUM(C3:C72)</f>
        <v>32</v>
      </c>
      <c r="D80" s="45">
        <f>SUM(D3:D72)</f>
        <v>41</v>
      </c>
      <c r="E80" s="122">
        <f>SUM(E3:E72)</f>
        <v>34</v>
      </c>
      <c r="F80" s="133"/>
      <c r="G80" s="104">
        <f aca="true" t="shared" si="0" ref="G80:L80">SUM(G3:G79)</f>
        <v>3.97</v>
      </c>
      <c r="H80" s="21">
        <f t="shared" si="0"/>
        <v>7.05</v>
      </c>
      <c r="I80" s="21">
        <f t="shared" si="0"/>
        <v>3.8999999999999995</v>
      </c>
      <c r="J80" s="21">
        <f t="shared" si="0"/>
        <v>3.85</v>
      </c>
      <c r="K80" s="22">
        <f t="shared" si="0"/>
        <v>7.449999999999999</v>
      </c>
      <c r="L80" s="105">
        <f t="shared" si="0"/>
        <v>26.22</v>
      </c>
      <c r="M80" s="129"/>
    </row>
    <row r="81" spans="1:13" ht="3.75" customHeight="1" thickBot="1" thickTop="1">
      <c r="A81" s="7"/>
      <c r="B81" s="37"/>
      <c r="C81" s="44"/>
      <c r="D81" s="39"/>
      <c r="E81" s="121"/>
      <c r="F81" s="132"/>
      <c r="G81" s="72"/>
      <c r="H81" s="6"/>
      <c r="I81" s="6"/>
      <c r="J81" s="6"/>
      <c r="K81" s="6"/>
      <c r="L81" s="106"/>
      <c r="M81" s="129"/>
    </row>
    <row r="82" spans="1:13" ht="29.25" customHeight="1" collapsed="1" thickBot="1" thickTop="1">
      <c r="A82" s="24" t="s">
        <v>69</v>
      </c>
      <c r="B82" s="36">
        <f>C82+D82</f>
        <v>3</v>
      </c>
      <c r="C82" s="42">
        <v>1</v>
      </c>
      <c r="D82" s="41">
        <v>2</v>
      </c>
      <c r="E82" s="119">
        <v>6</v>
      </c>
      <c r="F82" s="130"/>
      <c r="G82" s="100">
        <v>0.2</v>
      </c>
      <c r="H82" s="1">
        <v>0.045</v>
      </c>
      <c r="I82" s="1">
        <v>0.65</v>
      </c>
      <c r="J82" s="1">
        <v>0.3</v>
      </c>
      <c r="K82" s="2">
        <v>0.6</v>
      </c>
      <c r="L82" s="9">
        <f>SUM(G82:K82)</f>
        <v>1.795</v>
      </c>
      <c r="M82" s="129"/>
    </row>
    <row r="83" spans="1:13" ht="16.5" hidden="1" outlineLevel="1" thickBot="1">
      <c r="A83" s="25"/>
      <c r="B83" s="35"/>
      <c r="C83" s="43"/>
      <c r="D83" s="38"/>
      <c r="E83" s="120"/>
      <c r="F83" s="131"/>
      <c r="G83" s="101" t="s">
        <v>16</v>
      </c>
      <c r="H83" s="4" t="s">
        <v>17</v>
      </c>
      <c r="I83" s="4" t="s">
        <v>18</v>
      </c>
      <c r="J83" s="4" t="s">
        <v>19</v>
      </c>
      <c r="K83" s="5"/>
      <c r="L83" s="10"/>
      <c r="M83" s="129"/>
    </row>
    <row r="84" spans="1:13" ht="18" customHeight="1" hidden="1" outlineLevel="1">
      <c r="A84" s="25"/>
      <c r="B84" s="35"/>
      <c r="C84" s="43"/>
      <c r="D84" s="38"/>
      <c r="E84" s="120"/>
      <c r="F84" s="131"/>
      <c r="G84" s="231" t="s">
        <v>23</v>
      </c>
      <c r="H84" s="232"/>
      <c r="I84" s="232"/>
      <c r="J84" s="232"/>
      <c r="K84" s="140"/>
      <c r="L84" s="102"/>
      <c r="M84" s="129"/>
    </row>
    <row r="85" spans="1:13" ht="18" customHeight="1" hidden="1" outlineLevel="1">
      <c r="A85" s="28"/>
      <c r="B85" s="35"/>
      <c r="C85" s="43"/>
      <c r="D85" s="38"/>
      <c r="E85" s="120"/>
      <c r="F85" s="131"/>
      <c r="G85" s="225" t="s">
        <v>43</v>
      </c>
      <c r="H85" s="226"/>
      <c r="I85" s="226"/>
      <c r="J85" s="226"/>
      <c r="K85" s="227"/>
      <c r="L85" s="102"/>
      <c r="M85" s="129"/>
    </row>
    <row r="86" spans="1:13" ht="18" customHeight="1" hidden="1" outlineLevel="1">
      <c r="A86" s="28"/>
      <c r="B86" s="35"/>
      <c r="C86" s="43"/>
      <c r="D86" s="38"/>
      <c r="E86" s="120"/>
      <c r="F86" s="131"/>
      <c r="G86" s="225" t="s">
        <v>44</v>
      </c>
      <c r="H86" s="226"/>
      <c r="I86" s="226"/>
      <c r="J86" s="226"/>
      <c r="K86" s="227"/>
      <c r="L86" s="102"/>
      <c r="M86" s="129"/>
    </row>
    <row r="87" spans="1:13" ht="18" customHeight="1" hidden="1" outlineLevel="1">
      <c r="A87" s="28"/>
      <c r="B87" s="35"/>
      <c r="C87" s="43"/>
      <c r="D87" s="38"/>
      <c r="E87" s="120"/>
      <c r="F87" s="131"/>
      <c r="G87" s="225" t="s">
        <v>89</v>
      </c>
      <c r="H87" s="226"/>
      <c r="I87" s="226"/>
      <c r="J87" s="226"/>
      <c r="K87" s="227"/>
      <c r="L87" s="102"/>
      <c r="M87" s="129"/>
    </row>
    <row r="88" spans="1:13" ht="10.5" customHeight="1" hidden="1" outlineLevel="1" thickBot="1">
      <c r="A88" s="8"/>
      <c r="B88" s="37"/>
      <c r="C88" s="44"/>
      <c r="D88" s="39"/>
      <c r="E88" s="121"/>
      <c r="F88" s="132"/>
      <c r="G88" s="239"/>
      <c r="H88" s="240"/>
      <c r="I88" s="240"/>
      <c r="J88" s="240"/>
      <c r="K88" s="241"/>
      <c r="L88" s="102"/>
      <c r="M88" s="129"/>
    </row>
    <row r="89" spans="1:13" ht="29.25" customHeight="1" collapsed="1" thickBot="1" thickTop="1">
      <c r="A89" s="24" t="s">
        <v>70</v>
      </c>
      <c r="B89" s="36">
        <f>C89+D89</f>
        <v>9</v>
      </c>
      <c r="C89" s="42">
        <v>6</v>
      </c>
      <c r="D89" s="41">
        <v>3</v>
      </c>
      <c r="E89" s="119">
        <v>6</v>
      </c>
      <c r="F89" s="130"/>
      <c r="G89" s="100">
        <v>0.65</v>
      </c>
      <c r="H89" s="1">
        <v>0.48</v>
      </c>
      <c r="I89" s="1">
        <v>2.25</v>
      </c>
      <c r="J89" s="1">
        <v>0.25</v>
      </c>
      <c r="K89" s="2">
        <v>0.1</v>
      </c>
      <c r="L89" s="9">
        <f>SUM(G89:K89)</f>
        <v>3.73</v>
      </c>
      <c r="M89" s="129"/>
    </row>
    <row r="90" spans="1:13" ht="25.5" customHeight="1" hidden="1" outlineLevel="1" thickBot="1">
      <c r="A90" s="25"/>
      <c r="B90" s="35"/>
      <c r="C90" s="43"/>
      <c r="D90" s="38"/>
      <c r="E90" s="120"/>
      <c r="F90" s="131"/>
      <c r="G90" s="101" t="s">
        <v>16</v>
      </c>
      <c r="H90" s="4" t="s">
        <v>17</v>
      </c>
      <c r="I90" s="4" t="s">
        <v>18</v>
      </c>
      <c r="J90" s="4" t="s">
        <v>19</v>
      </c>
      <c r="K90" s="5" t="s">
        <v>20</v>
      </c>
      <c r="L90" s="10"/>
      <c r="M90" s="129"/>
    </row>
    <row r="91" spans="1:13" ht="29.25" customHeight="1" hidden="1" outlineLevel="1">
      <c r="A91" s="25"/>
      <c r="B91" s="35"/>
      <c r="C91" s="43"/>
      <c r="D91" s="38"/>
      <c r="E91" s="120"/>
      <c r="F91" s="131"/>
      <c r="G91" s="231" t="s">
        <v>159</v>
      </c>
      <c r="H91" s="232"/>
      <c r="I91" s="232"/>
      <c r="J91" s="232"/>
      <c r="K91" s="140"/>
      <c r="L91" s="102"/>
      <c r="M91" s="129"/>
    </row>
    <row r="92" spans="1:13" ht="26.25" customHeight="1" hidden="1" outlineLevel="1">
      <c r="A92" s="28"/>
      <c r="B92" s="35"/>
      <c r="C92" s="43"/>
      <c r="D92" s="38"/>
      <c r="E92" s="120"/>
      <c r="F92" s="131"/>
      <c r="G92" s="225" t="s">
        <v>24</v>
      </c>
      <c r="H92" s="226"/>
      <c r="I92" s="226"/>
      <c r="J92" s="226"/>
      <c r="K92" s="227"/>
      <c r="L92" s="102"/>
      <c r="M92" s="129"/>
    </row>
    <row r="93" spans="1:13" ht="26.25" customHeight="1" hidden="1" outlineLevel="1">
      <c r="A93" s="28"/>
      <c r="B93" s="35"/>
      <c r="C93" s="43"/>
      <c r="D93" s="38"/>
      <c r="E93" s="120"/>
      <c r="F93" s="131"/>
      <c r="G93" s="225" t="s">
        <v>25</v>
      </c>
      <c r="H93" s="226"/>
      <c r="I93" s="226"/>
      <c r="J93" s="226"/>
      <c r="K93" s="227"/>
      <c r="L93" s="102"/>
      <c r="M93" s="129"/>
    </row>
    <row r="94" spans="1:13" ht="26.25" customHeight="1" hidden="1" outlineLevel="1">
      <c r="A94" s="28"/>
      <c r="B94" s="35"/>
      <c r="C94" s="43"/>
      <c r="D94" s="38"/>
      <c r="E94" s="120"/>
      <c r="F94" s="131"/>
      <c r="G94" s="225" t="s">
        <v>160</v>
      </c>
      <c r="H94" s="226"/>
      <c r="I94" s="226"/>
      <c r="J94" s="226"/>
      <c r="K94" s="227"/>
      <c r="L94" s="102"/>
      <c r="M94" s="129"/>
    </row>
    <row r="95" spans="1:13" ht="26.25" customHeight="1" hidden="1" outlineLevel="1" thickBot="1">
      <c r="A95" s="8"/>
      <c r="B95" s="37"/>
      <c r="C95" s="44"/>
      <c r="D95" s="39"/>
      <c r="E95" s="121"/>
      <c r="F95" s="132"/>
      <c r="G95" s="221" t="s">
        <v>26</v>
      </c>
      <c r="H95" s="222"/>
      <c r="I95" s="222"/>
      <c r="J95" s="222"/>
      <c r="K95" s="223"/>
      <c r="L95" s="102"/>
      <c r="M95" s="129"/>
    </row>
    <row r="96" spans="1:13" ht="29.25" customHeight="1" collapsed="1" thickBot="1" thickTop="1">
      <c r="A96" s="24" t="s">
        <v>71</v>
      </c>
      <c r="B96" s="36">
        <f>C96+D96</f>
        <v>5</v>
      </c>
      <c r="C96" s="42">
        <v>4</v>
      </c>
      <c r="D96" s="41">
        <v>1</v>
      </c>
      <c r="E96" s="119">
        <v>3</v>
      </c>
      <c r="F96" s="130"/>
      <c r="G96" s="100">
        <v>0.15</v>
      </c>
      <c r="H96" s="1">
        <v>0.06</v>
      </c>
      <c r="I96" s="1">
        <v>0.2</v>
      </c>
      <c r="J96" s="1">
        <v>0.25</v>
      </c>
      <c r="K96" s="2">
        <v>0.9</v>
      </c>
      <c r="L96" s="9">
        <f>SUM(G96:K96)</f>
        <v>1.56</v>
      </c>
      <c r="M96" s="129"/>
    </row>
    <row r="97" spans="1:13" ht="16.5" hidden="1" outlineLevel="1" thickBot="1">
      <c r="A97" s="25"/>
      <c r="B97" s="35"/>
      <c r="C97" s="43"/>
      <c r="D97" s="38"/>
      <c r="E97" s="120"/>
      <c r="F97" s="131"/>
      <c r="G97" s="101" t="s">
        <v>16</v>
      </c>
      <c r="H97" s="4" t="s">
        <v>17</v>
      </c>
      <c r="I97" s="4" t="s">
        <v>18</v>
      </c>
      <c r="J97" s="4" t="s">
        <v>19</v>
      </c>
      <c r="K97" s="5" t="s">
        <v>20</v>
      </c>
      <c r="L97" s="10"/>
      <c r="M97" s="129"/>
    </row>
    <row r="98" spans="1:13" ht="15.75" customHeight="1" hidden="1" outlineLevel="1">
      <c r="A98" s="25"/>
      <c r="B98" s="35"/>
      <c r="C98" s="43"/>
      <c r="D98" s="38"/>
      <c r="E98" s="120"/>
      <c r="F98" s="131"/>
      <c r="G98" s="231" t="s">
        <v>27</v>
      </c>
      <c r="H98" s="232"/>
      <c r="I98" s="232"/>
      <c r="J98" s="232"/>
      <c r="K98" s="140"/>
      <c r="L98" s="102"/>
      <c r="M98" s="129"/>
    </row>
    <row r="99" spans="1:13" ht="15.75" customHeight="1" hidden="1" outlineLevel="1">
      <c r="A99" s="25"/>
      <c r="B99" s="35"/>
      <c r="C99" s="43"/>
      <c r="D99" s="38"/>
      <c r="E99" s="120"/>
      <c r="F99" s="131"/>
      <c r="G99" s="225" t="s">
        <v>43</v>
      </c>
      <c r="H99" s="226"/>
      <c r="I99" s="226"/>
      <c r="J99" s="226"/>
      <c r="K99" s="227"/>
      <c r="L99" s="102"/>
      <c r="M99" s="129"/>
    </row>
    <row r="100" spans="1:13" ht="15.75" customHeight="1" hidden="1" outlineLevel="1">
      <c r="A100" s="28"/>
      <c r="B100" s="35"/>
      <c r="C100" s="43"/>
      <c r="D100" s="38"/>
      <c r="E100" s="120"/>
      <c r="F100" s="131"/>
      <c r="G100" s="225" t="s">
        <v>45</v>
      </c>
      <c r="H100" s="226"/>
      <c r="I100" s="226"/>
      <c r="J100" s="226"/>
      <c r="K100" s="227"/>
      <c r="L100" s="102"/>
      <c r="M100" s="129"/>
    </row>
    <row r="101" spans="1:13" ht="15.75" customHeight="1" hidden="1" outlineLevel="1">
      <c r="A101" s="28"/>
      <c r="B101" s="35"/>
      <c r="C101" s="43"/>
      <c r="D101" s="38"/>
      <c r="E101" s="120"/>
      <c r="F101" s="131"/>
      <c r="G101" s="225" t="s">
        <v>46</v>
      </c>
      <c r="H101" s="226"/>
      <c r="I101" s="226"/>
      <c r="J101" s="226"/>
      <c r="K101" s="227"/>
      <c r="L101" s="102"/>
      <c r="M101" s="129"/>
    </row>
    <row r="102" spans="1:13" ht="15.75" customHeight="1" hidden="1" outlineLevel="1">
      <c r="A102" s="28"/>
      <c r="B102" s="35"/>
      <c r="C102" s="43"/>
      <c r="D102" s="38"/>
      <c r="E102" s="120"/>
      <c r="F102" s="131"/>
      <c r="G102" s="225" t="s">
        <v>47</v>
      </c>
      <c r="H102" s="226"/>
      <c r="I102" s="226"/>
      <c r="J102" s="226"/>
      <c r="K102" s="227"/>
      <c r="L102" s="102"/>
      <c r="M102" s="129"/>
    </row>
    <row r="103" spans="1:13" ht="9.75" customHeight="1" hidden="1" outlineLevel="1" thickBot="1">
      <c r="A103" s="8"/>
      <c r="B103" s="37"/>
      <c r="C103" s="44"/>
      <c r="D103" s="39"/>
      <c r="E103" s="121"/>
      <c r="F103" s="132"/>
      <c r="G103" s="233"/>
      <c r="H103" s="234"/>
      <c r="I103" s="234"/>
      <c r="J103" s="234"/>
      <c r="K103" s="235"/>
      <c r="L103" s="102"/>
      <c r="M103" s="129"/>
    </row>
    <row r="104" spans="1:13" ht="28.5" customHeight="1" collapsed="1" thickBot="1" thickTop="1">
      <c r="A104" s="24" t="s">
        <v>72</v>
      </c>
      <c r="B104" s="36">
        <f>C104+D104</f>
        <v>2</v>
      </c>
      <c r="C104" s="42">
        <v>2</v>
      </c>
      <c r="D104" s="41">
        <v>0</v>
      </c>
      <c r="E104" s="119">
        <v>2</v>
      </c>
      <c r="F104" s="130"/>
      <c r="G104" s="100"/>
      <c r="H104" s="1">
        <v>0.03</v>
      </c>
      <c r="I104" s="1">
        <v>0.65</v>
      </c>
      <c r="J104" s="1"/>
      <c r="K104" s="2"/>
      <c r="L104" s="9">
        <f>SUM(G104:K104)</f>
        <v>0.68</v>
      </c>
      <c r="M104" s="129"/>
    </row>
    <row r="105" spans="1:13" ht="16.5" hidden="1" outlineLevel="1" thickBot="1">
      <c r="A105" s="25"/>
      <c r="B105" s="35"/>
      <c r="C105" s="43"/>
      <c r="D105" s="38"/>
      <c r="E105" s="120"/>
      <c r="F105" s="131"/>
      <c r="G105" s="101"/>
      <c r="H105" s="4" t="s">
        <v>16</v>
      </c>
      <c r="I105" s="4" t="s">
        <v>17</v>
      </c>
      <c r="J105" s="4"/>
      <c r="K105" s="5"/>
      <c r="L105" s="10"/>
      <c r="M105" s="129"/>
    </row>
    <row r="106" spans="1:13" ht="15.75" customHeight="1" hidden="1" outlineLevel="1">
      <c r="A106" s="25"/>
      <c r="B106" s="35"/>
      <c r="C106" s="43"/>
      <c r="D106" s="38"/>
      <c r="E106" s="120"/>
      <c r="F106" s="131"/>
      <c r="G106" s="231" t="s">
        <v>39</v>
      </c>
      <c r="H106" s="232"/>
      <c r="I106" s="232"/>
      <c r="J106" s="232"/>
      <c r="K106" s="140"/>
      <c r="L106" s="102"/>
      <c r="M106" s="129"/>
    </row>
    <row r="107" spans="1:13" ht="15.75" customHeight="1" hidden="1" outlineLevel="1">
      <c r="A107" s="28"/>
      <c r="B107" s="35"/>
      <c r="C107" s="43"/>
      <c r="D107" s="38"/>
      <c r="E107" s="120"/>
      <c r="F107" s="131"/>
      <c r="G107" s="225" t="s">
        <v>48</v>
      </c>
      <c r="H107" s="226"/>
      <c r="I107" s="226"/>
      <c r="J107" s="226"/>
      <c r="K107" s="227"/>
      <c r="L107" s="102"/>
      <c r="M107" s="129"/>
    </row>
    <row r="108" spans="1:13" ht="9" customHeight="1" hidden="1" outlineLevel="1" thickBot="1">
      <c r="A108" s="8"/>
      <c r="B108" s="37"/>
      <c r="C108" s="44"/>
      <c r="D108" s="39"/>
      <c r="E108" s="121"/>
      <c r="F108" s="132"/>
      <c r="G108" s="233"/>
      <c r="H108" s="234"/>
      <c r="I108" s="234"/>
      <c r="J108" s="234"/>
      <c r="K108" s="235"/>
      <c r="L108" s="102"/>
      <c r="M108" s="129"/>
    </row>
    <row r="109" spans="1:13" ht="28.5" customHeight="1" collapsed="1" thickBot="1" thickTop="1">
      <c r="A109" s="24" t="s">
        <v>73</v>
      </c>
      <c r="B109" s="36">
        <f>C109+D109</f>
        <v>1</v>
      </c>
      <c r="C109" s="42">
        <v>1</v>
      </c>
      <c r="D109" s="41">
        <v>0</v>
      </c>
      <c r="E109" s="119">
        <v>6</v>
      </c>
      <c r="F109" s="130"/>
      <c r="G109" s="100">
        <v>0.15</v>
      </c>
      <c r="H109" s="1">
        <v>0.76</v>
      </c>
      <c r="I109" s="1">
        <v>0.4</v>
      </c>
      <c r="J109" s="1"/>
      <c r="K109" s="2">
        <v>0.2</v>
      </c>
      <c r="L109" s="9">
        <f>SUM(G109:K109)</f>
        <v>1.51</v>
      </c>
      <c r="M109" s="129"/>
    </row>
    <row r="110" spans="1:13" ht="16.5" hidden="1" outlineLevel="1" thickBot="1">
      <c r="A110" s="25"/>
      <c r="B110" s="35"/>
      <c r="C110" s="43"/>
      <c r="D110" s="38"/>
      <c r="E110" s="120"/>
      <c r="F110" s="131"/>
      <c r="G110" s="101" t="s">
        <v>16</v>
      </c>
      <c r="H110" s="4" t="s">
        <v>17</v>
      </c>
      <c r="I110" s="4" t="s">
        <v>18</v>
      </c>
      <c r="J110" s="4"/>
      <c r="K110" s="5" t="s">
        <v>19</v>
      </c>
      <c r="L110" s="10"/>
      <c r="M110" s="129"/>
    </row>
    <row r="111" spans="1:13" ht="15.75" customHeight="1" hidden="1" outlineLevel="1">
      <c r="A111" s="25"/>
      <c r="B111" s="35"/>
      <c r="C111" s="43"/>
      <c r="D111" s="38"/>
      <c r="E111" s="120"/>
      <c r="F111" s="131"/>
      <c r="G111" s="231" t="s">
        <v>27</v>
      </c>
      <c r="H111" s="232"/>
      <c r="I111" s="232"/>
      <c r="J111" s="232"/>
      <c r="K111" s="140"/>
      <c r="L111" s="102"/>
      <c r="M111" s="129"/>
    </row>
    <row r="112" spans="1:13" ht="15.75" customHeight="1" hidden="1" outlineLevel="1">
      <c r="A112" s="28"/>
      <c r="B112" s="35"/>
      <c r="C112" s="43"/>
      <c r="D112" s="38"/>
      <c r="E112" s="120"/>
      <c r="F112" s="131"/>
      <c r="G112" s="225" t="s">
        <v>93</v>
      </c>
      <c r="H112" s="226"/>
      <c r="I112" s="226"/>
      <c r="J112" s="226"/>
      <c r="K112" s="227"/>
      <c r="L112" s="102"/>
      <c r="M112" s="129"/>
    </row>
    <row r="113" spans="1:13" ht="15.75" customHeight="1" hidden="1" outlineLevel="1">
      <c r="A113" s="28"/>
      <c r="B113" s="35"/>
      <c r="C113" s="43"/>
      <c r="D113" s="38"/>
      <c r="E113" s="120"/>
      <c r="F113" s="131"/>
      <c r="G113" s="225" t="s">
        <v>28</v>
      </c>
      <c r="H113" s="226"/>
      <c r="I113" s="226"/>
      <c r="J113" s="226"/>
      <c r="K113" s="227"/>
      <c r="L113" s="102"/>
      <c r="M113" s="129"/>
    </row>
    <row r="114" spans="1:13" ht="18.75" customHeight="1" hidden="1" outlineLevel="1" thickBot="1">
      <c r="A114" s="8"/>
      <c r="B114" s="37"/>
      <c r="C114" s="44"/>
      <c r="D114" s="39"/>
      <c r="E114" s="121"/>
      <c r="F114" s="132"/>
      <c r="G114" s="221" t="s">
        <v>94</v>
      </c>
      <c r="H114" s="222"/>
      <c r="I114" s="222"/>
      <c r="J114" s="222"/>
      <c r="K114" s="223"/>
      <c r="L114" s="102"/>
      <c r="M114" s="129"/>
    </row>
    <row r="115" spans="1:13" ht="28.5" customHeight="1" collapsed="1" thickBot="1" thickTop="1">
      <c r="A115" s="24" t="s">
        <v>74</v>
      </c>
      <c r="B115" s="36">
        <f>C115+D115</f>
        <v>3</v>
      </c>
      <c r="C115" s="42">
        <v>2</v>
      </c>
      <c r="D115" s="41">
        <v>1</v>
      </c>
      <c r="E115" s="119">
        <v>5</v>
      </c>
      <c r="F115" s="130"/>
      <c r="G115" s="100">
        <v>0.3</v>
      </c>
      <c r="H115" s="1">
        <v>0.36</v>
      </c>
      <c r="I115" s="1">
        <v>0.4</v>
      </c>
      <c r="J115" s="1">
        <v>0.15</v>
      </c>
      <c r="K115" s="2">
        <v>0.4</v>
      </c>
      <c r="L115" s="9">
        <f>SUM(G115:K115)</f>
        <v>1.6099999999999999</v>
      </c>
      <c r="M115" s="129"/>
    </row>
    <row r="116" spans="1:13" ht="16.5" hidden="1" outlineLevel="1" thickBot="1">
      <c r="A116" s="25"/>
      <c r="B116" s="35"/>
      <c r="C116" s="43"/>
      <c r="D116" s="38"/>
      <c r="E116" s="120"/>
      <c r="F116" s="131"/>
      <c r="G116" s="101" t="s">
        <v>16</v>
      </c>
      <c r="H116" s="4" t="s">
        <v>17</v>
      </c>
      <c r="I116" s="4" t="s">
        <v>18</v>
      </c>
      <c r="J116" s="4" t="s">
        <v>19</v>
      </c>
      <c r="K116" s="5" t="s">
        <v>20</v>
      </c>
      <c r="L116" s="10"/>
      <c r="M116" s="129"/>
    </row>
    <row r="117" spans="1:13" ht="16.5" customHeight="1" hidden="1" outlineLevel="1">
      <c r="A117" s="25"/>
      <c r="B117" s="35"/>
      <c r="C117" s="43"/>
      <c r="D117" s="38"/>
      <c r="E117" s="120"/>
      <c r="F117" s="131"/>
      <c r="G117" s="231" t="s">
        <v>117</v>
      </c>
      <c r="H117" s="232"/>
      <c r="I117" s="232"/>
      <c r="J117" s="232"/>
      <c r="K117" s="140"/>
      <c r="L117" s="102"/>
      <c r="M117" s="129"/>
    </row>
    <row r="118" spans="1:13" ht="16.5" customHeight="1" hidden="1" outlineLevel="1">
      <c r="A118" s="28"/>
      <c r="B118" s="35"/>
      <c r="C118" s="43"/>
      <c r="D118" s="38"/>
      <c r="E118" s="120"/>
      <c r="F118" s="131"/>
      <c r="G118" s="225" t="s">
        <v>154</v>
      </c>
      <c r="H118" s="226"/>
      <c r="I118" s="226"/>
      <c r="J118" s="226"/>
      <c r="K118" s="227"/>
      <c r="L118" s="102"/>
      <c r="M118" s="129"/>
    </row>
    <row r="119" spans="1:13" ht="16.5" customHeight="1" hidden="1" outlineLevel="1">
      <c r="A119" s="28"/>
      <c r="B119" s="35"/>
      <c r="C119" s="43"/>
      <c r="D119" s="38"/>
      <c r="E119" s="120"/>
      <c r="F119" s="131"/>
      <c r="G119" s="225" t="s">
        <v>11</v>
      </c>
      <c r="H119" s="226"/>
      <c r="I119" s="226"/>
      <c r="J119" s="226"/>
      <c r="K119" s="227"/>
      <c r="L119" s="102"/>
      <c r="M119" s="129"/>
    </row>
    <row r="120" spans="1:13" ht="16.5" customHeight="1" hidden="1" outlineLevel="1">
      <c r="A120" s="28"/>
      <c r="B120" s="35"/>
      <c r="C120" s="43"/>
      <c r="D120" s="38"/>
      <c r="E120" s="120"/>
      <c r="F120" s="131"/>
      <c r="G120" s="225" t="s">
        <v>116</v>
      </c>
      <c r="H120" s="226"/>
      <c r="I120" s="226"/>
      <c r="J120" s="226"/>
      <c r="K120" s="227"/>
      <c r="L120" s="102"/>
      <c r="M120" s="129"/>
    </row>
    <row r="121" spans="1:13" ht="16.5" customHeight="1" hidden="1" outlineLevel="1" thickBot="1">
      <c r="A121" s="8"/>
      <c r="B121" s="37"/>
      <c r="C121" s="44"/>
      <c r="D121" s="39"/>
      <c r="E121" s="121"/>
      <c r="F121" s="132"/>
      <c r="G121" s="221" t="s">
        <v>155</v>
      </c>
      <c r="H121" s="222"/>
      <c r="I121" s="222"/>
      <c r="J121" s="222"/>
      <c r="K121" s="223"/>
      <c r="L121" s="102"/>
      <c r="M121" s="129"/>
    </row>
    <row r="122" spans="1:13" ht="28.5" customHeight="1" collapsed="1" thickBot="1" thickTop="1">
      <c r="A122" s="24" t="s">
        <v>75</v>
      </c>
      <c r="B122" s="36">
        <f>C122+D122</f>
        <v>3</v>
      </c>
      <c r="C122" s="42">
        <v>2</v>
      </c>
      <c r="D122" s="41">
        <v>1</v>
      </c>
      <c r="E122" s="119">
        <v>3</v>
      </c>
      <c r="F122" s="130"/>
      <c r="G122" s="142">
        <v>0.3</v>
      </c>
      <c r="H122" s="1">
        <v>0.23</v>
      </c>
      <c r="I122" s="1">
        <v>0.4</v>
      </c>
      <c r="J122" s="1">
        <v>0.1</v>
      </c>
      <c r="K122" s="2"/>
      <c r="L122" s="9">
        <f>SUM(G122:K122)</f>
        <v>1.03</v>
      </c>
      <c r="M122" s="129"/>
    </row>
    <row r="123" spans="1:13" ht="16.5" hidden="1" outlineLevel="1" thickBot="1">
      <c r="A123" s="25"/>
      <c r="B123" s="35"/>
      <c r="C123" s="43"/>
      <c r="D123" s="38"/>
      <c r="E123" s="120"/>
      <c r="F123" s="131"/>
      <c r="G123" s="101" t="s">
        <v>16</v>
      </c>
      <c r="H123" s="4" t="s">
        <v>17</v>
      </c>
      <c r="I123" s="4" t="s">
        <v>18</v>
      </c>
      <c r="J123" s="4" t="s">
        <v>19</v>
      </c>
      <c r="K123" s="5"/>
      <c r="L123" s="10"/>
      <c r="M123" s="129"/>
    </row>
    <row r="124" spans="1:13" ht="15.75" customHeight="1" hidden="1" outlineLevel="1">
      <c r="A124" s="25"/>
      <c r="B124" s="35"/>
      <c r="C124" s="43"/>
      <c r="D124" s="38"/>
      <c r="E124" s="120"/>
      <c r="F124" s="131"/>
      <c r="G124" s="231" t="s">
        <v>29</v>
      </c>
      <c r="H124" s="232"/>
      <c r="I124" s="232"/>
      <c r="J124" s="232"/>
      <c r="K124" s="140"/>
      <c r="L124" s="102"/>
      <c r="M124" s="129"/>
    </row>
    <row r="125" spans="1:13" ht="15.75" customHeight="1" hidden="1" outlineLevel="1">
      <c r="A125" s="28"/>
      <c r="B125" s="35"/>
      <c r="C125" s="43"/>
      <c r="D125" s="38"/>
      <c r="E125" s="120"/>
      <c r="F125" s="131"/>
      <c r="G125" s="225" t="s">
        <v>30</v>
      </c>
      <c r="H125" s="226"/>
      <c r="I125" s="226"/>
      <c r="J125" s="226"/>
      <c r="K125" s="227"/>
      <c r="L125" s="102"/>
      <c r="M125" s="129"/>
    </row>
    <row r="126" spans="1:13" ht="40.5" customHeight="1" hidden="1" outlineLevel="1">
      <c r="A126" s="28"/>
      <c r="B126" s="35"/>
      <c r="C126" s="43"/>
      <c r="D126" s="38"/>
      <c r="E126" s="120"/>
      <c r="F126" s="131"/>
      <c r="G126" s="225" t="s">
        <v>163</v>
      </c>
      <c r="H126" s="226"/>
      <c r="I126" s="226"/>
      <c r="J126" s="226"/>
      <c r="K126" s="227"/>
      <c r="L126" s="102"/>
      <c r="M126" s="129"/>
    </row>
    <row r="127" spans="1:13" ht="15.75" customHeight="1" hidden="1" outlineLevel="1">
      <c r="A127" s="28"/>
      <c r="B127" s="35"/>
      <c r="C127" s="43"/>
      <c r="D127" s="38"/>
      <c r="E127" s="120"/>
      <c r="F127" s="131"/>
      <c r="G127" s="225" t="s">
        <v>31</v>
      </c>
      <c r="H127" s="226"/>
      <c r="I127" s="226"/>
      <c r="J127" s="226"/>
      <c r="K127" s="227"/>
      <c r="L127" s="102"/>
      <c r="M127" s="129"/>
    </row>
    <row r="128" spans="1:13" ht="9.75" customHeight="1" hidden="1" outlineLevel="1" thickBot="1">
      <c r="A128" s="8"/>
      <c r="B128" s="37"/>
      <c r="C128" s="44"/>
      <c r="D128" s="39"/>
      <c r="E128" s="121"/>
      <c r="F128" s="132"/>
      <c r="G128" s="233"/>
      <c r="H128" s="234"/>
      <c r="I128" s="234"/>
      <c r="J128" s="234"/>
      <c r="K128" s="235"/>
      <c r="L128" s="102"/>
      <c r="M128" s="129"/>
    </row>
    <row r="129" spans="1:13" ht="28.5" customHeight="1" collapsed="1" thickBot="1" thickTop="1">
      <c r="A129" s="24" t="s">
        <v>76</v>
      </c>
      <c r="B129" s="36">
        <f>C129+D129</f>
        <v>2</v>
      </c>
      <c r="C129" s="42">
        <v>1</v>
      </c>
      <c r="D129" s="41">
        <v>1</v>
      </c>
      <c r="E129" s="119">
        <v>3</v>
      </c>
      <c r="F129" s="130"/>
      <c r="G129" s="100">
        <v>0.5</v>
      </c>
      <c r="H129" s="23">
        <v>0.145</v>
      </c>
      <c r="I129" s="1"/>
      <c r="J129" s="1"/>
      <c r="K129" s="2">
        <v>0.7</v>
      </c>
      <c r="L129" s="9">
        <f>SUM(G129:K129)</f>
        <v>1.345</v>
      </c>
      <c r="M129" s="129"/>
    </row>
    <row r="130" spans="1:13" ht="16.5" hidden="1" outlineLevel="1" thickBot="1">
      <c r="A130" s="25"/>
      <c r="B130" s="35"/>
      <c r="C130" s="43"/>
      <c r="D130" s="38"/>
      <c r="E130" s="120"/>
      <c r="F130" s="131"/>
      <c r="G130" s="101" t="s">
        <v>16</v>
      </c>
      <c r="H130" s="4" t="s">
        <v>17</v>
      </c>
      <c r="I130" s="4"/>
      <c r="J130" s="4"/>
      <c r="K130" s="5" t="s">
        <v>18</v>
      </c>
      <c r="L130" s="10"/>
      <c r="M130" s="129"/>
    </row>
    <row r="131" spans="1:13" ht="15.75" customHeight="1" hidden="1" outlineLevel="1">
      <c r="A131" s="25"/>
      <c r="B131" s="35"/>
      <c r="C131" s="43"/>
      <c r="D131" s="38"/>
      <c r="E131" s="120"/>
      <c r="F131" s="131"/>
      <c r="G131" s="231" t="s">
        <v>91</v>
      </c>
      <c r="H131" s="232"/>
      <c r="I131" s="232"/>
      <c r="J131" s="232"/>
      <c r="K131" s="140"/>
      <c r="L131" s="102"/>
      <c r="M131" s="129"/>
    </row>
    <row r="132" spans="1:13" ht="15.75" customHeight="1" hidden="1" outlineLevel="1">
      <c r="A132" s="28"/>
      <c r="B132" s="35"/>
      <c r="C132" s="43"/>
      <c r="D132" s="38"/>
      <c r="E132" s="120"/>
      <c r="F132" s="131"/>
      <c r="G132" s="225" t="s">
        <v>32</v>
      </c>
      <c r="H132" s="226"/>
      <c r="I132" s="226"/>
      <c r="J132" s="226"/>
      <c r="K132" s="227"/>
      <c r="L132" s="102"/>
      <c r="M132" s="129"/>
    </row>
    <row r="133" spans="1:13" ht="15.75" customHeight="1" hidden="1" outlineLevel="1">
      <c r="A133" s="28"/>
      <c r="B133" s="35"/>
      <c r="C133" s="43"/>
      <c r="D133" s="38"/>
      <c r="E133" s="120"/>
      <c r="F133" s="131"/>
      <c r="G133" s="225" t="s">
        <v>33</v>
      </c>
      <c r="H133" s="226"/>
      <c r="I133" s="226"/>
      <c r="J133" s="226"/>
      <c r="K133" s="227"/>
      <c r="L133" s="102"/>
      <c r="M133" s="129"/>
    </row>
    <row r="134" spans="1:13" ht="9.75" customHeight="1" hidden="1" outlineLevel="1" thickBot="1">
      <c r="A134" s="8"/>
      <c r="B134" s="37"/>
      <c r="C134" s="44"/>
      <c r="D134" s="39"/>
      <c r="E134" s="121"/>
      <c r="F134" s="132"/>
      <c r="G134" s="233"/>
      <c r="H134" s="234"/>
      <c r="I134" s="234"/>
      <c r="J134" s="234"/>
      <c r="K134" s="235"/>
      <c r="L134" s="102"/>
      <c r="M134" s="129"/>
    </row>
    <row r="135" spans="1:13" ht="28.5" customHeight="1" collapsed="1" thickBot="1" thickTop="1">
      <c r="A135" s="24" t="s">
        <v>77</v>
      </c>
      <c r="B135" s="36">
        <f>C135+D135</f>
        <v>3</v>
      </c>
      <c r="C135" s="42">
        <v>2</v>
      </c>
      <c r="D135" s="41">
        <v>1</v>
      </c>
      <c r="E135" s="119">
        <v>2</v>
      </c>
      <c r="F135" s="130"/>
      <c r="G135" s="100">
        <v>0.5</v>
      </c>
      <c r="H135" s="23">
        <v>0.03</v>
      </c>
      <c r="I135" s="1"/>
      <c r="J135" s="1">
        <v>0.8</v>
      </c>
      <c r="K135" s="2">
        <v>0.5</v>
      </c>
      <c r="L135" s="9">
        <f>SUM(G135:K135)</f>
        <v>1.83</v>
      </c>
      <c r="M135" s="129"/>
    </row>
    <row r="136" spans="1:13" ht="16.5" hidden="1" outlineLevel="1" thickBot="1">
      <c r="A136" s="25"/>
      <c r="B136" s="35"/>
      <c r="C136" s="43"/>
      <c r="D136" s="38"/>
      <c r="E136" s="120"/>
      <c r="F136" s="131"/>
      <c r="G136" s="101" t="s">
        <v>16</v>
      </c>
      <c r="H136" s="4" t="s">
        <v>17</v>
      </c>
      <c r="I136" s="4"/>
      <c r="J136" s="4" t="s">
        <v>18</v>
      </c>
      <c r="K136" s="5"/>
      <c r="L136" s="10"/>
      <c r="M136" s="129"/>
    </row>
    <row r="137" spans="1:13" ht="15.75" customHeight="1" hidden="1" outlineLevel="1">
      <c r="A137" s="25"/>
      <c r="B137" s="35"/>
      <c r="C137" s="43"/>
      <c r="D137" s="38"/>
      <c r="E137" s="120"/>
      <c r="F137" s="131"/>
      <c r="G137" s="231" t="s">
        <v>161</v>
      </c>
      <c r="H137" s="232"/>
      <c r="I137" s="232"/>
      <c r="J137" s="232"/>
      <c r="K137" s="140"/>
      <c r="L137" s="102"/>
      <c r="M137" s="129"/>
    </row>
    <row r="138" spans="1:13" ht="15.75" customHeight="1" hidden="1" outlineLevel="1">
      <c r="A138" s="28"/>
      <c r="B138" s="35"/>
      <c r="C138" s="43"/>
      <c r="D138" s="38"/>
      <c r="E138" s="120"/>
      <c r="F138" s="131"/>
      <c r="G138" s="225" t="s">
        <v>43</v>
      </c>
      <c r="H138" s="226"/>
      <c r="I138" s="226"/>
      <c r="J138" s="226"/>
      <c r="K138" s="227"/>
      <c r="L138" s="102"/>
      <c r="M138" s="129"/>
    </row>
    <row r="139" spans="1:13" ht="30" customHeight="1" hidden="1" outlineLevel="1">
      <c r="A139" s="28"/>
      <c r="B139" s="35"/>
      <c r="C139" s="43"/>
      <c r="D139" s="38"/>
      <c r="E139" s="120"/>
      <c r="F139" s="131"/>
      <c r="G139" s="225" t="s">
        <v>162</v>
      </c>
      <c r="H139" s="226"/>
      <c r="I139" s="226"/>
      <c r="J139" s="226"/>
      <c r="K139" s="227"/>
      <c r="L139" s="102"/>
      <c r="M139" s="129"/>
    </row>
    <row r="140" spans="1:13" ht="7.5" customHeight="1" hidden="1" outlineLevel="1" thickBot="1">
      <c r="A140" s="8"/>
      <c r="B140" s="37"/>
      <c r="C140" s="44"/>
      <c r="D140" s="39"/>
      <c r="E140" s="121"/>
      <c r="F140" s="132"/>
      <c r="G140" s="233"/>
      <c r="H140" s="234"/>
      <c r="I140" s="234"/>
      <c r="J140" s="234"/>
      <c r="K140" s="235"/>
      <c r="L140" s="102"/>
      <c r="M140" s="129"/>
    </row>
    <row r="141" spans="1:13" ht="28.5" customHeight="1" collapsed="1" thickBot="1" thickTop="1">
      <c r="A141" s="24" t="s">
        <v>78</v>
      </c>
      <c r="B141" s="36">
        <f>C141+D141</f>
        <v>1</v>
      </c>
      <c r="C141" s="42">
        <v>1</v>
      </c>
      <c r="D141" s="41">
        <v>0</v>
      </c>
      <c r="E141" s="119">
        <v>1</v>
      </c>
      <c r="F141" s="130"/>
      <c r="G141" s="100"/>
      <c r="H141" s="23">
        <v>0.03</v>
      </c>
      <c r="I141" s="1">
        <v>0.3</v>
      </c>
      <c r="J141" s="1"/>
      <c r="K141" s="2"/>
      <c r="L141" s="9">
        <f>SUM(G141:K141)</f>
        <v>0.32999999999999996</v>
      </c>
      <c r="M141" s="129"/>
    </row>
    <row r="142" spans="1:13" ht="24" customHeight="1" hidden="1" outlineLevel="1" thickBot="1">
      <c r="A142" s="25"/>
      <c r="B142" s="35"/>
      <c r="C142" s="43"/>
      <c r="D142" s="38"/>
      <c r="E142" s="120"/>
      <c r="F142" s="131"/>
      <c r="G142" s="101"/>
      <c r="H142" s="4" t="s">
        <v>16</v>
      </c>
      <c r="I142" s="4" t="s">
        <v>17</v>
      </c>
      <c r="J142" s="4"/>
      <c r="K142" s="5"/>
      <c r="L142" s="10"/>
      <c r="M142" s="129"/>
    </row>
    <row r="143" spans="1:13" ht="22.5" customHeight="1" hidden="1" outlineLevel="1">
      <c r="A143" s="25"/>
      <c r="B143" s="35"/>
      <c r="C143" s="43"/>
      <c r="D143" s="38"/>
      <c r="E143" s="120"/>
      <c r="F143" s="131"/>
      <c r="G143" s="225" t="s">
        <v>39</v>
      </c>
      <c r="H143" s="226"/>
      <c r="I143" s="226"/>
      <c r="J143" s="226"/>
      <c r="K143" s="227"/>
      <c r="L143" s="102"/>
      <c r="M143" s="129"/>
    </row>
    <row r="144" spans="1:13" ht="22.5" customHeight="1" hidden="1" outlineLevel="1" thickBot="1">
      <c r="A144" s="8"/>
      <c r="B144" s="37"/>
      <c r="C144" s="44"/>
      <c r="D144" s="39"/>
      <c r="E144" s="121"/>
      <c r="F144" s="132"/>
      <c r="G144" s="221" t="s">
        <v>99</v>
      </c>
      <c r="H144" s="222"/>
      <c r="I144" s="222"/>
      <c r="J144" s="222"/>
      <c r="K144" s="223"/>
      <c r="L144" s="102"/>
      <c r="M144" s="129"/>
    </row>
    <row r="145" spans="1:13" ht="28.5" customHeight="1" collapsed="1" thickBot="1" thickTop="1">
      <c r="A145" s="24" t="s">
        <v>79</v>
      </c>
      <c r="B145" s="36">
        <f>C145+D145</f>
        <v>3</v>
      </c>
      <c r="C145" s="42">
        <v>2</v>
      </c>
      <c r="D145" s="41">
        <v>1</v>
      </c>
      <c r="E145" s="119">
        <v>3</v>
      </c>
      <c r="F145" s="130"/>
      <c r="G145" s="100"/>
      <c r="H145" s="23">
        <v>0.12</v>
      </c>
      <c r="I145" s="1"/>
      <c r="J145" s="1"/>
      <c r="K145" s="2">
        <v>0.3</v>
      </c>
      <c r="L145" s="9">
        <f>SUM(G145:K145)</f>
        <v>0.42</v>
      </c>
      <c r="M145" s="129"/>
    </row>
    <row r="146" spans="1:13" ht="23.25" customHeight="1" hidden="1" outlineLevel="1" thickBot="1">
      <c r="A146" s="25"/>
      <c r="B146" s="35"/>
      <c r="C146" s="43"/>
      <c r="D146" s="38"/>
      <c r="E146" s="120"/>
      <c r="F146" s="131"/>
      <c r="G146" s="101"/>
      <c r="H146" s="4" t="s">
        <v>16</v>
      </c>
      <c r="I146" s="4"/>
      <c r="J146" s="4"/>
      <c r="K146" s="5" t="s">
        <v>17</v>
      </c>
      <c r="L146" s="10"/>
      <c r="M146" s="129"/>
    </row>
    <row r="147" spans="1:13" ht="26.25" customHeight="1" hidden="1" outlineLevel="1">
      <c r="A147" s="25"/>
      <c r="B147" s="35"/>
      <c r="C147" s="43"/>
      <c r="D147" s="38"/>
      <c r="E147" s="120"/>
      <c r="F147" s="131"/>
      <c r="G147" s="231" t="s">
        <v>122</v>
      </c>
      <c r="H147" s="232"/>
      <c r="I147" s="232"/>
      <c r="J147" s="232"/>
      <c r="K147" s="140"/>
      <c r="L147" s="102"/>
      <c r="M147" s="129"/>
    </row>
    <row r="148" spans="1:13" ht="26.25" customHeight="1" hidden="1" outlineLevel="1" thickBot="1">
      <c r="A148" s="8"/>
      <c r="B148" s="37"/>
      <c r="C148" s="44"/>
      <c r="D148" s="39"/>
      <c r="E148" s="121"/>
      <c r="F148" s="132"/>
      <c r="G148" s="221" t="s">
        <v>123</v>
      </c>
      <c r="H148" s="222"/>
      <c r="I148" s="222"/>
      <c r="J148" s="222"/>
      <c r="K148" s="223"/>
      <c r="L148" s="102"/>
      <c r="M148" s="129"/>
    </row>
    <row r="149" spans="1:13" ht="28.5" customHeight="1" collapsed="1" thickBot="1" thickTop="1">
      <c r="A149" s="24" t="s">
        <v>80</v>
      </c>
      <c r="B149" s="36">
        <f>C149+D149</f>
        <v>3</v>
      </c>
      <c r="C149" s="42">
        <v>1</v>
      </c>
      <c r="D149" s="41">
        <v>2</v>
      </c>
      <c r="E149" s="119">
        <v>3</v>
      </c>
      <c r="F149" s="130"/>
      <c r="G149" s="100"/>
      <c r="H149" s="23">
        <v>0.03</v>
      </c>
      <c r="I149" s="1"/>
      <c r="J149" s="1">
        <v>0.4</v>
      </c>
      <c r="K149" s="2">
        <v>0.6</v>
      </c>
      <c r="L149" s="9">
        <f>SUM(G149:K149)</f>
        <v>1.03</v>
      </c>
      <c r="M149" s="129"/>
    </row>
    <row r="150" spans="1:13" ht="16.5" hidden="1" outlineLevel="1" thickBot="1">
      <c r="A150" s="25"/>
      <c r="B150" s="35"/>
      <c r="C150" s="43"/>
      <c r="D150" s="38"/>
      <c r="E150" s="120"/>
      <c r="F150" s="131"/>
      <c r="G150" s="101"/>
      <c r="H150" s="4" t="s">
        <v>16</v>
      </c>
      <c r="I150" s="4"/>
      <c r="J150" s="4" t="s">
        <v>17</v>
      </c>
      <c r="K150" s="5" t="s">
        <v>18</v>
      </c>
      <c r="L150" s="10"/>
      <c r="M150" s="129"/>
    </row>
    <row r="151" spans="1:13" ht="27" customHeight="1" hidden="1" outlineLevel="1">
      <c r="A151" s="25"/>
      <c r="B151" s="35"/>
      <c r="C151" s="43"/>
      <c r="D151" s="38"/>
      <c r="E151" s="120"/>
      <c r="F151" s="131"/>
      <c r="G151" s="231" t="s">
        <v>49</v>
      </c>
      <c r="H151" s="232"/>
      <c r="I151" s="232"/>
      <c r="J151" s="232"/>
      <c r="K151" s="140"/>
      <c r="L151" s="102"/>
      <c r="M151" s="129"/>
    </row>
    <row r="152" spans="1:13" ht="20.25" customHeight="1" hidden="1" outlineLevel="1" thickBot="1">
      <c r="A152" s="8"/>
      <c r="B152" s="37"/>
      <c r="C152" s="44"/>
      <c r="D152" s="39"/>
      <c r="E152" s="121"/>
      <c r="F152" s="132"/>
      <c r="G152" s="221" t="s">
        <v>90</v>
      </c>
      <c r="H152" s="222"/>
      <c r="I152" s="222"/>
      <c r="J152" s="222"/>
      <c r="K152" s="223"/>
      <c r="L152" s="102"/>
      <c r="M152" s="129"/>
    </row>
    <row r="153" spans="1:13" ht="28.5" customHeight="1" collapsed="1" thickBot="1" thickTop="1">
      <c r="A153" s="24" t="s">
        <v>81</v>
      </c>
      <c r="B153" s="36">
        <f>C153+D153</f>
        <v>3</v>
      </c>
      <c r="C153" s="42">
        <v>1</v>
      </c>
      <c r="D153" s="41">
        <v>2</v>
      </c>
      <c r="E153" s="119">
        <v>4</v>
      </c>
      <c r="F153" s="130"/>
      <c r="G153" s="100">
        <v>0.1</v>
      </c>
      <c r="H153" s="23">
        <v>0.03</v>
      </c>
      <c r="I153" s="1"/>
      <c r="J153" s="1"/>
      <c r="K153" s="2">
        <v>0.2</v>
      </c>
      <c r="L153" s="9">
        <f>SUM(G153:K153)</f>
        <v>0.33</v>
      </c>
      <c r="M153" s="129"/>
    </row>
    <row r="154" spans="1:13" ht="16.5" hidden="1" outlineLevel="1" thickBot="1">
      <c r="A154" s="25"/>
      <c r="B154" s="35"/>
      <c r="C154" s="43"/>
      <c r="D154" s="38"/>
      <c r="E154" s="120"/>
      <c r="F154" s="131"/>
      <c r="G154" s="101" t="s">
        <v>16</v>
      </c>
      <c r="H154" s="4" t="s">
        <v>17</v>
      </c>
      <c r="I154" s="4"/>
      <c r="J154" s="4"/>
      <c r="K154" s="5" t="s">
        <v>18</v>
      </c>
      <c r="L154" s="10"/>
      <c r="M154" s="129"/>
    </row>
    <row r="155" spans="1:13" ht="15.75" customHeight="1" hidden="1" outlineLevel="1">
      <c r="A155" s="25"/>
      <c r="B155" s="35"/>
      <c r="C155" s="43"/>
      <c r="D155" s="38"/>
      <c r="E155" s="120"/>
      <c r="F155" s="131"/>
      <c r="G155" s="231" t="s">
        <v>34</v>
      </c>
      <c r="H155" s="232"/>
      <c r="I155" s="232"/>
      <c r="J155" s="232"/>
      <c r="K155" s="140"/>
      <c r="L155" s="102"/>
      <c r="M155" s="129"/>
    </row>
    <row r="156" spans="1:13" ht="15.75" customHeight="1" hidden="1" outlineLevel="1">
      <c r="A156" s="28"/>
      <c r="B156" s="35"/>
      <c r="C156" s="43"/>
      <c r="D156" s="38"/>
      <c r="E156" s="120"/>
      <c r="F156" s="131"/>
      <c r="G156" s="225" t="s">
        <v>43</v>
      </c>
      <c r="H156" s="226"/>
      <c r="I156" s="226"/>
      <c r="J156" s="226"/>
      <c r="K156" s="227"/>
      <c r="L156" s="102"/>
      <c r="M156" s="129"/>
    </row>
    <row r="157" spans="1:13" ht="15.75" customHeight="1" hidden="1" outlineLevel="1">
      <c r="A157" s="28"/>
      <c r="B157" s="35"/>
      <c r="C157" s="43"/>
      <c r="D157" s="38"/>
      <c r="E157" s="120"/>
      <c r="F157" s="131"/>
      <c r="G157" s="225" t="s">
        <v>50</v>
      </c>
      <c r="H157" s="226"/>
      <c r="I157" s="226"/>
      <c r="J157" s="226"/>
      <c r="K157" s="227"/>
      <c r="L157" s="102"/>
      <c r="M157" s="129"/>
    </row>
    <row r="158" spans="1:13" ht="9.75" customHeight="1" hidden="1" outlineLevel="1" thickBot="1">
      <c r="A158" s="8"/>
      <c r="B158" s="37"/>
      <c r="C158" s="44"/>
      <c r="D158" s="39"/>
      <c r="E158" s="121"/>
      <c r="F158" s="132"/>
      <c r="G158" s="233"/>
      <c r="H158" s="234"/>
      <c r="I158" s="234"/>
      <c r="J158" s="234"/>
      <c r="K158" s="235"/>
      <c r="L158" s="102"/>
      <c r="M158" s="129"/>
    </row>
    <row r="159" spans="1:13" ht="28.5" customHeight="1" collapsed="1" thickBot="1" thickTop="1">
      <c r="A159" s="24" t="s">
        <v>82</v>
      </c>
      <c r="B159" s="36">
        <f>C159+D159</f>
        <v>1</v>
      </c>
      <c r="C159" s="42">
        <v>1</v>
      </c>
      <c r="D159" s="41">
        <v>0</v>
      </c>
      <c r="E159" s="119">
        <v>1</v>
      </c>
      <c r="F159" s="130"/>
      <c r="G159" s="100"/>
      <c r="H159" s="23">
        <v>0.02</v>
      </c>
      <c r="I159" s="1"/>
      <c r="J159" s="1"/>
      <c r="K159" s="2">
        <v>0.2</v>
      </c>
      <c r="L159" s="9">
        <f>SUM(G159:K159)</f>
        <v>0.22</v>
      </c>
      <c r="M159" s="129"/>
    </row>
    <row r="160" spans="1:13" ht="16.5" hidden="1" outlineLevel="1" thickBot="1">
      <c r="A160" s="25"/>
      <c r="B160" s="35"/>
      <c r="C160" s="43"/>
      <c r="D160" s="38"/>
      <c r="E160" s="120"/>
      <c r="F160" s="131"/>
      <c r="G160" s="101"/>
      <c r="H160" s="4" t="s">
        <v>16</v>
      </c>
      <c r="I160" s="4"/>
      <c r="J160" s="4"/>
      <c r="K160" s="5"/>
      <c r="L160" s="10"/>
      <c r="M160" s="129"/>
    </row>
    <row r="161" spans="1:13" ht="16.5" customHeight="1" hidden="1" outlineLevel="1" thickBot="1">
      <c r="A161" s="25"/>
      <c r="B161" s="35"/>
      <c r="C161" s="43"/>
      <c r="D161" s="38"/>
      <c r="E161" s="120"/>
      <c r="F161" s="131"/>
      <c r="G161" s="242" t="s">
        <v>39</v>
      </c>
      <c r="H161" s="243"/>
      <c r="I161" s="243"/>
      <c r="J161" s="243"/>
      <c r="K161" s="244"/>
      <c r="L161" s="102"/>
      <c r="M161" s="129"/>
    </row>
    <row r="162" spans="1:13" ht="8.25" customHeight="1" hidden="1" outlineLevel="1" thickBot="1" thickTop="1">
      <c r="A162" s="8"/>
      <c r="B162" s="37"/>
      <c r="C162" s="44"/>
      <c r="D162" s="39"/>
      <c r="E162" s="121"/>
      <c r="F162" s="132"/>
      <c r="G162" s="233"/>
      <c r="H162" s="234"/>
      <c r="I162" s="234"/>
      <c r="J162" s="234"/>
      <c r="K162" s="235"/>
      <c r="L162" s="102"/>
      <c r="M162" s="129"/>
    </row>
    <row r="163" spans="1:13" ht="32.25" customHeight="1" collapsed="1" thickBot="1" thickTop="1">
      <c r="A163" s="24" t="s">
        <v>83</v>
      </c>
      <c r="B163" s="36">
        <f>C163+D163</f>
        <v>3</v>
      </c>
      <c r="C163" s="42">
        <v>3</v>
      </c>
      <c r="D163" s="41">
        <v>0</v>
      </c>
      <c r="E163" s="119">
        <v>2</v>
      </c>
      <c r="F163" s="130"/>
      <c r="G163" s="100">
        <v>0.2</v>
      </c>
      <c r="H163" s="23">
        <v>0.16</v>
      </c>
      <c r="I163" s="1"/>
      <c r="J163" s="1">
        <v>0.35</v>
      </c>
      <c r="K163" s="2"/>
      <c r="L163" s="9">
        <f>SUM(G163:K163)</f>
        <v>0.71</v>
      </c>
      <c r="M163" s="129"/>
    </row>
    <row r="164" spans="1:13" ht="16.5" hidden="1" outlineLevel="1" thickBot="1">
      <c r="A164" s="25"/>
      <c r="B164" s="35"/>
      <c r="C164" s="43"/>
      <c r="D164" s="38"/>
      <c r="E164" s="120"/>
      <c r="F164" s="131"/>
      <c r="G164" s="101" t="s">
        <v>16</v>
      </c>
      <c r="H164" s="4" t="s">
        <v>17</v>
      </c>
      <c r="I164" s="4"/>
      <c r="J164" s="4" t="s">
        <v>18</v>
      </c>
      <c r="K164" s="5"/>
      <c r="L164" s="10"/>
      <c r="M164" s="129"/>
    </row>
    <row r="165" spans="1:13" ht="15.75" customHeight="1" hidden="1" outlineLevel="1">
      <c r="A165" s="25"/>
      <c r="B165" s="35"/>
      <c r="C165" s="43"/>
      <c r="D165" s="38"/>
      <c r="E165" s="120"/>
      <c r="F165" s="131"/>
      <c r="G165" s="231" t="s">
        <v>35</v>
      </c>
      <c r="H165" s="232"/>
      <c r="I165" s="232"/>
      <c r="J165" s="232"/>
      <c r="K165" s="140"/>
      <c r="L165" s="102"/>
      <c r="M165" s="129"/>
    </row>
    <row r="166" spans="1:13" ht="15.75" customHeight="1" hidden="1" outlineLevel="1">
      <c r="A166" s="28"/>
      <c r="B166" s="35"/>
      <c r="C166" s="43"/>
      <c r="D166" s="38"/>
      <c r="E166" s="120"/>
      <c r="F166" s="131"/>
      <c r="G166" s="225" t="s">
        <v>36</v>
      </c>
      <c r="H166" s="226"/>
      <c r="I166" s="226"/>
      <c r="J166" s="226"/>
      <c r="K166" s="227"/>
      <c r="L166" s="102"/>
      <c r="M166" s="129"/>
    </row>
    <row r="167" spans="1:13" ht="15.75" customHeight="1" hidden="1" outlineLevel="1">
      <c r="A167" s="28"/>
      <c r="B167" s="35"/>
      <c r="C167" s="43"/>
      <c r="D167" s="38"/>
      <c r="E167" s="120"/>
      <c r="F167" s="131"/>
      <c r="G167" s="225" t="s">
        <v>37</v>
      </c>
      <c r="H167" s="226"/>
      <c r="I167" s="226"/>
      <c r="J167" s="226"/>
      <c r="K167" s="227"/>
      <c r="L167" s="102"/>
      <c r="M167" s="129"/>
    </row>
    <row r="168" spans="1:13" ht="7.5" customHeight="1" hidden="1" outlineLevel="1" thickBot="1">
      <c r="A168" s="8"/>
      <c r="B168" s="37"/>
      <c r="C168" s="44"/>
      <c r="D168" s="39"/>
      <c r="E168" s="121"/>
      <c r="F168" s="132"/>
      <c r="G168" s="233"/>
      <c r="H168" s="234"/>
      <c r="I168" s="234"/>
      <c r="J168" s="234"/>
      <c r="K168" s="235"/>
      <c r="L168" s="102"/>
      <c r="M168" s="129"/>
    </row>
    <row r="169" spans="1:13" ht="28.5" customHeight="1" collapsed="1" thickBot="1" thickTop="1">
      <c r="A169" s="24" t="s">
        <v>84</v>
      </c>
      <c r="B169" s="36">
        <f>C169+D169</f>
        <v>1</v>
      </c>
      <c r="C169" s="42">
        <v>1</v>
      </c>
      <c r="D169" s="41">
        <v>0</v>
      </c>
      <c r="E169" s="119">
        <v>2</v>
      </c>
      <c r="F169" s="130"/>
      <c r="G169" s="100"/>
      <c r="H169" s="23">
        <v>0.03</v>
      </c>
      <c r="I169" s="1">
        <v>0.1</v>
      </c>
      <c r="J169" s="1">
        <v>0.15</v>
      </c>
      <c r="K169" s="2"/>
      <c r="L169" s="9">
        <f>SUM(G169:K169)</f>
        <v>0.28</v>
      </c>
      <c r="M169" s="129"/>
    </row>
    <row r="170" spans="1:13" ht="16.5" hidden="1" outlineLevel="1" thickBot="1">
      <c r="A170" s="25"/>
      <c r="B170" s="35"/>
      <c r="C170" s="43"/>
      <c r="D170" s="38"/>
      <c r="E170" s="120"/>
      <c r="F170" s="131"/>
      <c r="G170" s="101"/>
      <c r="H170" s="4" t="s">
        <v>16</v>
      </c>
      <c r="I170" s="4"/>
      <c r="J170" s="4" t="s">
        <v>17</v>
      </c>
      <c r="K170" s="5"/>
      <c r="L170" s="10"/>
      <c r="M170" s="129"/>
    </row>
    <row r="171" spans="1:13" ht="26.25" customHeight="1" hidden="1" outlineLevel="1">
      <c r="A171" s="25"/>
      <c r="B171" s="35"/>
      <c r="C171" s="43"/>
      <c r="D171" s="38"/>
      <c r="E171" s="120"/>
      <c r="F171" s="131"/>
      <c r="G171" s="231" t="s">
        <v>51</v>
      </c>
      <c r="H171" s="232"/>
      <c r="I171" s="232"/>
      <c r="J171" s="232"/>
      <c r="K171" s="140"/>
      <c r="L171" s="102"/>
      <c r="M171" s="129"/>
    </row>
    <row r="172" spans="1:13" ht="7.5" customHeight="1" hidden="1" outlineLevel="1" thickBot="1">
      <c r="A172" s="8"/>
      <c r="B172" s="37"/>
      <c r="C172" s="44"/>
      <c r="D172" s="39"/>
      <c r="E172" s="121"/>
      <c r="F172" s="132"/>
      <c r="G172" s="233"/>
      <c r="H172" s="234"/>
      <c r="I172" s="234"/>
      <c r="J172" s="234"/>
      <c r="K172" s="235"/>
      <c r="L172" s="102"/>
      <c r="M172" s="129"/>
    </row>
    <row r="173" spans="1:13" ht="28.5" customHeight="1" collapsed="1" thickBot="1" thickTop="1">
      <c r="A173" s="24" t="s">
        <v>85</v>
      </c>
      <c r="B173" s="36">
        <f>C173+D173</f>
        <v>2</v>
      </c>
      <c r="C173" s="42">
        <v>1</v>
      </c>
      <c r="D173" s="41">
        <v>1</v>
      </c>
      <c r="E173" s="119">
        <v>0</v>
      </c>
      <c r="F173" s="130"/>
      <c r="G173" s="100"/>
      <c r="H173" s="23">
        <v>0.02</v>
      </c>
      <c r="I173" s="1"/>
      <c r="J173" s="1"/>
      <c r="K173" s="2">
        <v>0.5</v>
      </c>
      <c r="L173" s="9">
        <f>SUM(G173:K173)</f>
        <v>0.52</v>
      </c>
      <c r="M173" s="129"/>
    </row>
    <row r="174" spans="1:13" ht="16.5" hidden="1" outlineLevel="1" thickBot="1">
      <c r="A174" s="25"/>
      <c r="B174" s="35"/>
      <c r="C174" s="43"/>
      <c r="D174" s="38"/>
      <c r="E174" s="120"/>
      <c r="F174" s="131"/>
      <c r="G174" s="101"/>
      <c r="H174" s="4" t="s">
        <v>16</v>
      </c>
      <c r="I174" s="4"/>
      <c r="J174" s="4"/>
      <c r="K174" s="5" t="s">
        <v>17</v>
      </c>
      <c r="L174" s="10"/>
      <c r="M174" s="129"/>
    </row>
    <row r="175" spans="1:13" ht="27" customHeight="1" hidden="1" outlineLevel="1">
      <c r="A175" s="25"/>
      <c r="B175" s="35"/>
      <c r="C175" s="43"/>
      <c r="D175" s="38"/>
      <c r="E175" s="120"/>
      <c r="F175" s="131"/>
      <c r="G175" s="231" t="s">
        <v>52</v>
      </c>
      <c r="H175" s="232"/>
      <c r="I175" s="232"/>
      <c r="J175" s="232"/>
      <c r="K175" s="140"/>
      <c r="L175" s="102"/>
      <c r="M175" s="129"/>
    </row>
    <row r="176" spans="1:13" ht="9" customHeight="1" hidden="1" outlineLevel="1" thickBot="1">
      <c r="A176" s="8"/>
      <c r="B176" s="37"/>
      <c r="C176" s="44"/>
      <c r="D176" s="39"/>
      <c r="E176" s="121"/>
      <c r="F176" s="132"/>
      <c r="G176" s="233"/>
      <c r="H176" s="234"/>
      <c r="I176" s="234"/>
      <c r="J176" s="234"/>
      <c r="K176" s="235"/>
      <c r="L176" s="102"/>
      <c r="M176" s="129"/>
    </row>
    <row r="177" spans="1:13" ht="33" collapsed="1" thickBot="1" thickTop="1">
      <c r="A177" s="24" t="s">
        <v>87</v>
      </c>
      <c r="B177" s="36">
        <f>C177+D177</f>
        <v>2</v>
      </c>
      <c r="C177" s="42">
        <v>1</v>
      </c>
      <c r="D177" s="41">
        <v>1</v>
      </c>
      <c r="E177" s="119">
        <v>2</v>
      </c>
      <c r="F177" s="130"/>
      <c r="G177" s="100"/>
      <c r="H177" s="23">
        <v>0.13</v>
      </c>
      <c r="I177" s="1"/>
      <c r="J177" s="1"/>
      <c r="K177" s="2">
        <v>0.2</v>
      </c>
      <c r="L177" s="9">
        <f>SUM(G177:K177)</f>
        <v>0.33</v>
      </c>
      <c r="M177" s="129"/>
    </row>
    <row r="178" spans="1:13" ht="16.5" hidden="1" outlineLevel="1" thickBot="1">
      <c r="A178" s="25"/>
      <c r="B178" s="35"/>
      <c r="C178" s="43"/>
      <c r="D178" s="38"/>
      <c r="E178" s="120"/>
      <c r="F178" s="131"/>
      <c r="G178" s="101"/>
      <c r="H178" s="4" t="s">
        <v>16</v>
      </c>
      <c r="I178" s="4"/>
      <c r="J178" s="4"/>
      <c r="K178" s="5"/>
      <c r="L178" s="5"/>
      <c r="M178" s="129"/>
    </row>
    <row r="179" spans="1:13" ht="15.75" customHeight="1" hidden="1" outlineLevel="1">
      <c r="A179" s="25"/>
      <c r="B179" s="35"/>
      <c r="C179" s="43"/>
      <c r="D179" s="38"/>
      <c r="E179" s="120"/>
      <c r="F179" s="131"/>
      <c r="G179" s="231" t="s">
        <v>38</v>
      </c>
      <c r="H179" s="232"/>
      <c r="I179" s="232"/>
      <c r="J179" s="232"/>
      <c r="K179" s="140"/>
      <c r="L179" s="107"/>
      <c r="M179" s="129"/>
    </row>
    <row r="180" spans="1:13" ht="9" customHeight="1" hidden="1" outlineLevel="1" thickBot="1">
      <c r="A180" s="8"/>
      <c r="B180" s="37"/>
      <c r="C180" s="44"/>
      <c r="D180" s="39"/>
      <c r="E180" s="121"/>
      <c r="F180" s="132"/>
      <c r="G180" s="233"/>
      <c r="H180" s="234"/>
      <c r="I180" s="234"/>
      <c r="J180" s="234"/>
      <c r="K180" s="234"/>
      <c r="L180" s="108"/>
      <c r="M180" s="129"/>
    </row>
    <row r="181" spans="1:13" ht="20.25" thickBot="1" thickTop="1">
      <c r="A181" s="33" t="s">
        <v>86</v>
      </c>
      <c r="B181" s="53">
        <f>SUM(B82:B177)</f>
        <v>50</v>
      </c>
      <c r="C181" s="48">
        <f>SUM(C82:C177)</f>
        <v>33</v>
      </c>
      <c r="D181" s="47">
        <f>SUM(D82:D177)</f>
        <v>17</v>
      </c>
      <c r="E181" s="123">
        <f>SUM(E82:E177)</f>
        <v>54</v>
      </c>
      <c r="F181" s="134"/>
      <c r="G181" s="109">
        <f aca="true" t="shared" si="1" ref="G181:L181">SUM(G82:G180)</f>
        <v>3.0500000000000003</v>
      </c>
      <c r="H181" s="11">
        <f t="shared" si="1"/>
        <v>2.709999999999999</v>
      </c>
      <c r="I181" s="11">
        <f t="shared" si="1"/>
        <v>5.3500000000000005</v>
      </c>
      <c r="J181" s="11">
        <f t="shared" si="1"/>
        <v>2.75</v>
      </c>
      <c r="K181" s="12">
        <f t="shared" si="1"/>
        <v>5.4</v>
      </c>
      <c r="L181" s="110">
        <f t="shared" si="1"/>
        <v>19.259999999999998</v>
      </c>
      <c r="M181" s="129"/>
    </row>
    <row r="182" spans="1:13" ht="3.75" customHeight="1" thickBot="1" thickTop="1">
      <c r="A182" s="7"/>
      <c r="B182" s="37"/>
      <c r="C182" s="44"/>
      <c r="D182" s="39"/>
      <c r="E182" s="121"/>
      <c r="F182" s="132"/>
      <c r="G182" s="111"/>
      <c r="H182" s="13"/>
      <c r="I182" s="13"/>
      <c r="J182" s="13"/>
      <c r="K182" s="13"/>
      <c r="L182" s="112"/>
      <c r="M182" s="129"/>
    </row>
    <row r="183" spans="1:13" ht="20.25" thickBot="1" thickTop="1">
      <c r="A183" s="34" t="s">
        <v>118</v>
      </c>
      <c r="B183" s="54">
        <f>B181+B80</f>
        <v>123</v>
      </c>
      <c r="C183" s="50">
        <f>C181+C80</f>
        <v>65</v>
      </c>
      <c r="D183" s="49">
        <f>D181+D80</f>
        <v>58</v>
      </c>
      <c r="E183" s="124">
        <f>E181+E80</f>
        <v>88</v>
      </c>
      <c r="F183" s="134"/>
      <c r="G183" s="113">
        <f aca="true" t="shared" si="2" ref="G183:L183">G181+G80</f>
        <v>7.0200000000000005</v>
      </c>
      <c r="H183" s="14">
        <f t="shared" si="2"/>
        <v>9.759999999999998</v>
      </c>
      <c r="I183" s="14">
        <f t="shared" si="2"/>
        <v>9.25</v>
      </c>
      <c r="J183" s="14">
        <f t="shared" si="2"/>
        <v>6.6</v>
      </c>
      <c r="K183" s="15">
        <f t="shared" si="2"/>
        <v>12.85</v>
      </c>
      <c r="L183" s="114">
        <f t="shared" si="2"/>
        <v>45.48</v>
      </c>
      <c r="M183" s="129"/>
    </row>
    <row r="184" spans="6:13" ht="14.25" thickBot="1" thickTop="1">
      <c r="F184" s="135"/>
      <c r="G184" s="136"/>
      <c r="H184" s="136"/>
      <c r="I184" s="136"/>
      <c r="J184" s="136"/>
      <c r="K184" s="136"/>
      <c r="L184" s="136"/>
      <c r="M184" s="137"/>
    </row>
  </sheetData>
  <mergeCells count="111">
    <mergeCell ref="G49:K49"/>
    <mergeCell ref="G180:K180"/>
    <mergeCell ref="G176:K176"/>
    <mergeCell ref="G179:K179"/>
    <mergeCell ref="G172:K172"/>
    <mergeCell ref="G175:K175"/>
    <mergeCell ref="G171:K171"/>
    <mergeCell ref="G166:K166"/>
    <mergeCell ref="G167:K167"/>
    <mergeCell ref="G168:K168"/>
    <mergeCell ref="G162:K162"/>
    <mergeCell ref="G165:K165"/>
    <mergeCell ref="G158:K158"/>
    <mergeCell ref="G161:K161"/>
    <mergeCell ref="G152:K152"/>
    <mergeCell ref="G155:K155"/>
    <mergeCell ref="G157:K157"/>
    <mergeCell ref="G151:K151"/>
    <mergeCell ref="G156:K156"/>
    <mergeCell ref="G15:K15"/>
    <mergeCell ref="G12:K12"/>
    <mergeCell ref="G9:K9"/>
    <mergeCell ref="G5:K5"/>
    <mergeCell ref="G6:K6"/>
    <mergeCell ref="G18:K18"/>
    <mergeCell ref="G19:K19"/>
    <mergeCell ref="G20:K20"/>
    <mergeCell ref="G22:K22"/>
    <mergeCell ref="G30:K30"/>
    <mergeCell ref="G31:K31"/>
    <mergeCell ref="G25:K25"/>
    <mergeCell ref="G26:K26"/>
    <mergeCell ref="G27:K27"/>
    <mergeCell ref="G38:K38"/>
    <mergeCell ref="G40:K40"/>
    <mergeCell ref="G35:K35"/>
    <mergeCell ref="G32:K32"/>
    <mergeCell ref="G33:K33"/>
    <mergeCell ref="G34:K34"/>
    <mergeCell ref="G39:K39"/>
    <mergeCell ref="G46:K46"/>
    <mergeCell ref="G43:K43"/>
    <mergeCell ref="G44:K44"/>
    <mergeCell ref="G45:K45"/>
    <mergeCell ref="G60:K60"/>
    <mergeCell ref="G56:K56"/>
    <mergeCell ref="G57:K57"/>
    <mergeCell ref="G52:K52"/>
    <mergeCell ref="G53:K53"/>
    <mergeCell ref="G54:K54"/>
    <mergeCell ref="G55:K55"/>
    <mergeCell ref="G68:K68"/>
    <mergeCell ref="G63:K63"/>
    <mergeCell ref="G64:K64"/>
    <mergeCell ref="G66:K66"/>
    <mergeCell ref="G67:K67"/>
    <mergeCell ref="G71:K71"/>
    <mergeCell ref="G74:K74"/>
    <mergeCell ref="G75:K75"/>
    <mergeCell ref="G147:K147"/>
    <mergeCell ref="G78:K78"/>
    <mergeCell ref="G79:K79"/>
    <mergeCell ref="G88:K88"/>
    <mergeCell ref="G76:K76"/>
    <mergeCell ref="G77:K77"/>
    <mergeCell ref="G84:K84"/>
    <mergeCell ref="G86:K86"/>
    <mergeCell ref="G87:K87"/>
    <mergeCell ref="G95:K95"/>
    <mergeCell ref="G91:K91"/>
    <mergeCell ref="G92:K92"/>
    <mergeCell ref="G93:K93"/>
    <mergeCell ref="G94:K94"/>
    <mergeCell ref="G98:K98"/>
    <mergeCell ref="G100:K100"/>
    <mergeCell ref="G101:K101"/>
    <mergeCell ref="G102:K102"/>
    <mergeCell ref="G111:K111"/>
    <mergeCell ref="G112:K112"/>
    <mergeCell ref="G113:K113"/>
    <mergeCell ref="G103:K103"/>
    <mergeCell ref="G108:K108"/>
    <mergeCell ref="G106:K106"/>
    <mergeCell ref="G127:K127"/>
    <mergeCell ref="G134:K134"/>
    <mergeCell ref="G144:K144"/>
    <mergeCell ref="G143:K143"/>
    <mergeCell ref="G131:K131"/>
    <mergeCell ref="G140:K140"/>
    <mergeCell ref="G137:K137"/>
    <mergeCell ref="G139:K139"/>
    <mergeCell ref="G148:K148"/>
    <mergeCell ref="G138:K138"/>
    <mergeCell ref="G121:K121"/>
    <mergeCell ref="G117:K117"/>
    <mergeCell ref="G119:K119"/>
    <mergeCell ref="G132:K132"/>
    <mergeCell ref="G133:K133"/>
    <mergeCell ref="G128:K128"/>
    <mergeCell ref="G124:K124"/>
    <mergeCell ref="G125:K125"/>
    <mergeCell ref="G114:K114"/>
    <mergeCell ref="G1:L1"/>
    <mergeCell ref="G126:K126"/>
    <mergeCell ref="G21:K21"/>
    <mergeCell ref="G65:K65"/>
    <mergeCell ref="G99:K99"/>
    <mergeCell ref="G120:K120"/>
    <mergeCell ref="G85:K85"/>
    <mergeCell ref="G107:K107"/>
    <mergeCell ref="G118:K118"/>
  </mergeCells>
  <printOptions horizontalCentered="1"/>
  <pageMargins left="0.69" right="0.5" top="0.63" bottom="0.53" header="0.38" footer="0.27"/>
  <pageSetup horizontalDpi="600" verticalDpi="600" orientation="portrait" scale="64" r:id="rId1"/>
  <headerFooter alignWithMargins="0">
    <oddHeader>&amp;C&amp;"Arial,Bold"&amp;18&amp;F - 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outlinePr summaryBelow="0"/>
  </sheetPr>
  <dimension ref="A1:AH188"/>
  <sheetViews>
    <sheetView zoomScale="85" zoomScaleNormal="85" workbookViewId="0" topLeftCell="A1">
      <pane xSplit="1" ySplit="2" topLeftCell="B3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A181" sqref="A181"/>
    </sheetView>
  </sheetViews>
  <sheetFormatPr defaultColWidth="9.140625" defaultRowHeight="12.75" outlineLevelRow="2" outlineLevelCol="1"/>
  <cols>
    <col min="1" max="1" width="36.421875" style="0" customWidth="1"/>
    <col min="2" max="2" width="6.28125" style="51" customWidth="1"/>
    <col min="3" max="3" width="4.421875" style="51" customWidth="1"/>
    <col min="4" max="4" width="4.8515625" style="51" customWidth="1"/>
    <col min="5" max="5" width="4.7109375" style="51" customWidth="1"/>
    <col min="6" max="6" width="2.57421875" style="0" customWidth="1"/>
    <col min="7" max="7" width="13.57421875" style="0" customWidth="1" outlineLevel="1"/>
    <col min="8" max="8" width="13.421875" style="0" customWidth="1" outlineLevel="1"/>
    <col min="9" max="9" width="13.7109375" style="0" customWidth="1" outlineLevel="1"/>
    <col min="10" max="10" width="12.421875" style="0" customWidth="1" outlineLevel="1"/>
    <col min="11" max="11" width="15.57421875" style="0" customWidth="1" outlineLevel="1"/>
    <col min="12" max="12" width="7.7109375" style="0" customWidth="1" outlineLevel="1"/>
    <col min="13" max="13" width="1.7109375" style="0" customWidth="1" outlineLevel="1"/>
    <col min="14" max="14" width="2.28125" style="0" customWidth="1"/>
    <col min="15" max="17" width="11.00390625" style="0" customWidth="1"/>
    <col min="18" max="18" width="52.140625" style="220" customWidth="1" outlineLevel="1"/>
    <col min="19" max="19" width="7.28125" style="0" customWidth="1"/>
    <col min="20" max="20" width="7.140625" style="0" customWidth="1"/>
    <col min="21" max="21" width="2.00390625" style="0" customWidth="1"/>
    <col min="22" max="22" width="1.8515625" style="0" customWidth="1"/>
    <col min="23" max="23" width="11.7109375" style="0" customWidth="1"/>
    <col min="24" max="24" width="12.140625" style="0" customWidth="1"/>
    <col min="25" max="25" width="12.00390625" style="0" customWidth="1"/>
    <col min="26" max="26" width="12.57421875" style="0" customWidth="1"/>
    <col min="27" max="27" width="11.140625" style="0" customWidth="1"/>
    <col min="28" max="29" width="9.7109375" style="0" customWidth="1"/>
    <col min="30" max="30" width="12.57421875" style="0" customWidth="1"/>
    <col min="31" max="31" width="11.28125" style="0" customWidth="1"/>
    <col min="32" max="32" width="8.8515625" style="0" customWidth="1"/>
    <col min="33" max="33" width="10.00390625" style="0" customWidth="1"/>
    <col min="34" max="34" width="9.140625" style="196" customWidth="1"/>
  </cols>
  <sheetData>
    <row r="1" spans="1:24" ht="18.75" customHeight="1" thickBot="1">
      <c r="A1" s="192" t="s">
        <v>199</v>
      </c>
      <c r="B1" s="245" t="s">
        <v>198</v>
      </c>
      <c r="C1" s="246"/>
      <c r="D1" s="246"/>
      <c r="E1" s="247"/>
      <c r="F1" s="91"/>
      <c r="G1" s="248" t="s">
        <v>152</v>
      </c>
      <c r="H1" s="248"/>
      <c r="I1" s="248"/>
      <c r="J1" s="248"/>
      <c r="K1" s="248"/>
      <c r="L1" s="92"/>
      <c r="M1" s="93"/>
      <c r="N1" s="161"/>
      <c r="O1" s="179" t="s">
        <v>169</v>
      </c>
      <c r="P1" s="162"/>
      <c r="Q1" s="162"/>
      <c r="R1" s="209"/>
      <c r="S1" s="162"/>
      <c r="T1" s="162"/>
      <c r="U1" s="163"/>
      <c r="W1" s="194" t="s">
        <v>203</v>
      </c>
      <c r="X1" s="194"/>
    </row>
    <row r="2" spans="1:34" ht="80.25" customHeight="1" thickBot="1">
      <c r="A2" s="84" t="s">
        <v>197</v>
      </c>
      <c r="B2" s="180" t="s">
        <v>148</v>
      </c>
      <c r="C2" s="40" t="s">
        <v>121</v>
      </c>
      <c r="D2" s="40" t="s">
        <v>120</v>
      </c>
      <c r="E2" s="55" t="s">
        <v>119</v>
      </c>
      <c r="F2" s="94"/>
      <c r="G2" s="99" t="s">
        <v>0</v>
      </c>
      <c r="H2" s="16" t="s">
        <v>1</v>
      </c>
      <c r="I2" s="17" t="s">
        <v>2</v>
      </c>
      <c r="J2" s="18" t="s">
        <v>3</v>
      </c>
      <c r="K2" s="19" t="s">
        <v>4</v>
      </c>
      <c r="L2" s="20" t="s">
        <v>21</v>
      </c>
      <c r="M2" s="95"/>
      <c r="N2" s="164"/>
      <c r="O2" s="171" t="s">
        <v>167</v>
      </c>
      <c r="P2" s="207" t="s">
        <v>178</v>
      </c>
      <c r="Q2" s="160" t="s">
        <v>168</v>
      </c>
      <c r="R2" s="208" t="s">
        <v>214</v>
      </c>
      <c r="S2" s="160" t="s">
        <v>179</v>
      </c>
      <c r="T2" s="20" t="s">
        <v>170</v>
      </c>
      <c r="U2" s="165"/>
      <c r="W2" s="200" t="s">
        <v>171</v>
      </c>
      <c r="X2" s="200" t="s">
        <v>205</v>
      </c>
      <c r="Y2" s="200" t="s">
        <v>209</v>
      </c>
      <c r="Z2" s="200" t="s">
        <v>200</v>
      </c>
      <c r="AA2" s="200" t="s">
        <v>201</v>
      </c>
      <c r="AB2" s="200" t="s">
        <v>208</v>
      </c>
      <c r="AC2" s="200" t="s">
        <v>202</v>
      </c>
      <c r="AD2" s="200" t="s">
        <v>210</v>
      </c>
      <c r="AE2" s="200" t="s">
        <v>211</v>
      </c>
      <c r="AF2" s="200" t="s">
        <v>206</v>
      </c>
      <c r="AG2" s="200" t="s">
        <v>204</v>
      </c>
      <c r="AH2" s="201" t="s">
        <v>213</v>
      </c>
    </row>
    <row r="3" spans="1:34" ht="28.5" customHeight="1" outlineLevel="1" collapsed="1" thickBot="1" thickTop="1">
      <c r="A3" s="24" t="s">
        <v>53</v>
      </c>
      <c r="B3" s="181">
        <f>C3+D3</f>
        <v>2</v>
      </c>
      <c r="C3" s="42">
        <f>'M&amp;O Core &amp; In Kind - Physicists'!C3</f>
        <v>1</v>
      </c>
      <c r="D3" s="41">
        <f>'M&amp;O Core &amp; In Kind - Physicists'!D3</f>
        <v>1</v>
      </c>
      <c r="E3" s="56">
        <f>'M&amp;O Core &amp; In Kind - Physicists'!E3</f>
        <v>2</v>
      </c>
      <c r="F3" s="94"/>
      <c r="G3" s="100"/>
      <c r="H3" s="1">
        <v>0.33</v>
      </c>
      <c r="I3" s="1"/>
      <c r="J3" s="1"/>
      <c r="K3" s="2">
        <v>0.6</v>
      </c>
      <c r="L3" s="9">
        <f>SUM(G3:K3)</f>
        <v>0.9299999999999999</v>
      </c>
      <c r="M3" s="95"/>
      <c r="N3" s="164"/>
      <c r="O3" s="100">
        <v>0.3</v>
      </c>
      <c r="P3" s="1">
        <v>0.615</v>
      </c>
      <c r="Q3" s="1">
        <v>0.015</v>
      </c>
      <c r="R3" s="210" t="s">
        <v>171</v>
      </c>
      <c r="S3" s="2"/>
      <c r="T3" s="9">
        <f>SUM(O3:Q3)</f>
        <v>0.93</v>
      </c>
      <c r="U3" s="165"/>
      <c r="W3" s="205">
        <v>0.015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6">
        <f aca="true" t="shared" si="0" ref="AH3:AH34">SUM(W3:AG3)</f>
        <v>0.015</v>
      </c>
    </row>
    <row r="4" spans="1:34" ht="18.75" customHeight="1" hidden="1" outlineLevel="2" thickBot="1">
      <c r="A4" s="31"/>
      <c r="B4" s="182"/>
      <c r="C4" s="43"/>
      <c r="D4" s="38"/>
      <c r="E4" s="57"/>
      <c r="F4" s="94"/>
      <c r="G4" s="101"/>
      <c r="H4" s="4" t="s">
        <v>16</v>
      </c>
      <c r="I4" s="4"/>
      <c r="J4" s="4"/>
      <c r="K4" s="5" t="s">
        <v>17</v>
      </c>
      <c r="L4" s="10"/>
      <c r="M4" s="95"/>
      <c r="N4" s="164"/>
      <c r="O4" s="101"/>
      <c r="P4" s="4"/>
      <c r="Q4" s="4"/>
      <c r="R4" s="211"/>
      <c r="S4" s="5"/>
      <c r="T4" s="10"/>
      <c r="U4" s="165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3">
        <f t="shared" si="0"/>
        <v>0</v>
      </c>
    </row>
    <row r="5" spans="1:34" ht="15.75" customHeight="1" hidden="1" outlineLevel="2">
      <c r="A5" s="25"/>
      <c r="B5" s="182"/>
      <c r="C5" s="43"/>
      <c r="D5" s="38"/>
      <c r="E5" s="57"/>
      <c r="F5" s="94"/>
      <c r="G5" s="231" t="s">
        <v>5</v>
      </c>
      <c r="H5" s="232"/>
      <c r="I5" s="232"/>
      <c r="J5" s="232"/>
      <c r="K5" s="140"/>
      <c r="L5" s="102"/>
      <c r="M5" s="95"/>
      <c r="N5" s="164"/>
      <c r="O5" s="231"/>
      <c r="P5" s="232"/>
      <c r="Q5" s="232"/>
      <c r="R5" s="232"/>
      <c r="S5" s="140"/>
      <c r="T5" s="102"/>
      <c r="U5" s="165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3">
        <f t="shared" si="0"/>
        <v>0</v>
      </c>
    </row>
    <row r="6" spans="1:34" ht="16.5" customHeight="1" hidden="1" outlineLevel="2" thickBot="1">
      <c r="A6" s="8"/>
      <c r="B6" s="183"/>
      <c r="C6" s="44"/>
      <c r="D6" s="39"/>
      <c r="E6" s="58"/>
      <c r="F6" s="94"/>
      <c r="G6" s="221" t="s">
        <v>88</v>
      </c>
      <c r="H6" s="222"/>
      <c r="I6" s="222"/>
      <c r="J6" s="222"/>
      <c r="K6" s="223"/>
      <c r="L6" s="102"/>
      <c r="M6" s="95"/>
      <c r="N6" s="164"/>
      <c r="O6" s="221"/>
      <c r="P6" s="222"/>
      <c r="Q6" s="222"/>
      <c r="R6" s="222"/>
      <c r="S6" s="223"/>
      <c r="T6" s="102"/>
      <c r="U6" s="165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3">
        <f t="shared" si="0"/>
        <v>0</v>
      </c>
    </row>
    <row r="7" spans="1:34" ht="28.5" customHeight="1" outlineLevel="1" collapsed="1" thickBot="1" thickTop="1">
      <c r="A7" s="24" t="s">
        <v>54</v>
      </c>
      <c r="B7" s="181">
        <f>C7+D7</f>
        <v>1</v>
      </c>
      <c r="C7" s="42">
        <f>'M&amp;O Core &amp; In Kind - Physicists'!C7</f>
        <v>1</v>
      </c>
      <c r="D7" s="41">
        <f>'M&amp;O Core &amp; In Kind - Physicists'!D7</f>
        <v>0</v>
      </c>
      <c r="E7" s="56">
        <f>'M&amp;O Core &amp; In Kind - Physicists'!E7</f>
        <v>0</v>
      </c>
      <c r="F7" s="94"/>
      <c r="G7" s="100"/>
      <c r="H7" s="1">
        <v>0.02</v>
      </c>
      <c r="I7" s="1"/>
      <c r="J7" s="1"/>
      <c r="K7" s="2">
        <v>0.4</v>
      </c>
      <c r="L7" s="9">
        <f>SUM(G7:K7)</f>
        <v>0.42000000000000004</v>
      </c>
      <c r="M7" s="95"/>
      <c r="N7" s="164"/>
      <c r="O7" s="100">
        <v>0.42</v>
      </c>
      <c r="P7" s="1"/>
      <c r="Q7" s="1"/>
      <c r="R7" s="210"/>
      <c r="S7" s="2"/>
      <c r="T7" s="9">
        <f>SUM(O7:Q7)</f>
        <v>0.42</v>
      </c>
      <c r="U7" s="165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3">
        <f t="shared" si="0"/>
        <v>0</v>
      </c>
    </row>
    <row r="8" spans="1:34" ht="16.5" hidden="1" outlineLevel="2" thickBot="1">
      <c r="A8" s="25"/>
      <c r="B8" s="182"/>
      <c r="C8" s="43"/>
      <c r="D8" s="38"/>
      <c r="E8" s="57"/>
      <c r="F8" s="94"/>
      <c r="G8" s="101"/>
      <c r="H8" s="4" t="s">
        <v>16</v>
      </c>
      <c r="I8" s="4"/>
      <c r="J8" s="4"/>
      <c r="K8" s="5"/>
      <c r="L8" s="10"/>
      <c r="M8" s="95"/>
      <c r="N8" s="164"/>
      <c r="O8" s="101"/>
      <c r="P8" s="4"/>
      <c r="Q8" s="4"/>
      <c r="R8" s="211"/>
      <c r="S8" s="5"/>
      <c r="T8" s="10"/>
      <c r="U8" s="165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3">
        <f t="shared" si="0"/>
        <v>0</v>
      </c>
    </row>
    <row r="9" spans="1:34" ht="12.75" customHeight="1" hidden="1" outlineLevel="2" thickBot="1">
      <c r="A9" s="26"/>
      <c r="B9" s="183"/>
      <c r="C9" s="44"/>
      <c r="D9" s="39"/>
      <c r="E9" s="58"/>
      <c r="F9" s="94"/>
      <c r="G9" s="242" t="s">
        <v>39</v>
      </c>
      <c r="H9" s="243"/>
      <c r="I9" s="243"/>
      <c r="J9" s="243"/>
      <c r="K9" s="244"/>
      <c r="L9" s="102"/>
      <c r="M9" s="95"/>
      <c r="N9" s="164"/>
      <c r="O9" s="242"/>
      <c r="P9" s="243"/>
      <c r="Q9" s="243"/>
      <c r="R9" s="243"/>
      <c r="S9" s="244"/>
      <c r="T9" s="102"/>
      <c r="U9" s="165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3">
        <f t="shared" si="0"/>
        <v>0</v>
      </c>
    </row>
    <row r="10" spans="1:34" ht="28.5" customHeight="1" outlineLevel="1" collapsed="1" thickBot="1" thickTop="1">
      <c r="A10" s="24" t="s">
        <v>55</v>
      </c>
      <c r="B10" s="181">
        <f>C10+D10</f>
        <v>1</v>
      </c>
      <c r="C10" s="42">
        <f>'M&amp;O Core &amp; In Kind - Physicists'!C10</f>
        <v>1</v>
      </c>
      <c r="D10" s="41">
        <f>'M&amp;O Core &amp; In Kind - Physicists'!D10</f>
        <v>0</v>
      </c>
      <c r="E10" s="56">
        <f>'M&amp;O Core &amp; In Kind - Physicists'!E10</f>
        <v>0</v>
      </c>
      <c r="F10" s="94"/>
      <c r="G10" s="100"/>
      <c r="H10" s="1">
        <v>0.015</v>
      </c>
      <c r="I10" s="1"/>
      <c r="J10" s="1"/>
      <c r="K10" s="2"/>
      <c r="L10" s="9">
        <f>SUM(G10:K10)</f>
        <v>0.015</v>
      </c>
      <c r="M10" s="95"/>
      <c r="N10" s="164"/>
      <c r="O10" s="100"/>
      <c r="P10" s="1">
        <v>0.015</v>
      </c>
      <c r="Q10" s="1"/>
      <c r="R10" s="210"/>
      <c r="S10" s="2"/>
      <c r="T10" s="9">
        <f>SUM(O10:Q10)</f>
        <v>0.015</v>
      </c>
      <c r="U10" s="165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3">
        <f t="shared" si="0"/>
        <v>0</v>
      </c>
    </row>
    <row r="11" spans="1:34" ht="16.5" hidden="1" outlineLevel="2" thickBot="1">
      <c r="A11" s="25"/>
      <c r="B11" s="182"/>
      <c r="C11" s="43"/>
      <c r="D11" s="38"/>
      <c r="E11" s="57"/>
      <c r="F11" s="94"/>
      <c r="G11" s="101"/>
      <c r="H11" s="4" t="s">
        <v>16</v>
      </c>
      <c r="I11" s="4"/>
      <c r="J11" s="4"/>
      <c r="K11" s="5"/>
      <c r="L11" s="10"/>
      <c r="M11" s="95"/>
      <c r="N11" s="164"/>
      <c r="O11" s="101"/>
      <c r="P11" s="4"/>
      <c r="Q11" s="4"/>
      <c r="R11" s="211"/>
      <c r="S11" s="5"/>
      <c r="T11" s="10"/>
      <c r="U11" s="165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3">
        <f t="shared" si="0"/>
        <v>0</v>
      </c>
    </row>
    <row r="12" spans="1:34" ht="15" customHeight="1" hidden="1" outlineLevel="2" thickBot="1">
      <c r="A12" s="26"/>
      <c r="B12" s="183"/>
      <c r="C12" s="44"/>
      <c r="D12" s="39"/>
      <c r="E12" s="58"/>
      <c r="F12" s="94"/>
      <c r="G12" s="242" t="s">
        <v>39</v>
      </c>
      <c r="H12" s="243"/>
      <c r="I12" s="243"/>
      <c r="J12" s="243"/>
      <c r="K12" s="244"/>
      <c r="L12" s="102"/>
      <c r="M12" s="95"/>
      <c r="N12" s="164"/>
      <c r="O12" s="242"/>
      <c r="P12" s="243"/>
      <c r="Q12" s="243"/>
      <c r="R12" s="243"/>
      <c r="S12" s="244"/>
      <c r="T12" s="102"/>
      <c r="U12" s="165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3">
        <f t="shared" si="0"/>
        <v>0</v>
      </c>
    </row>
    <row r="13" spans="1:34" ht="28.5" customHeight="1" outlineLevel="1" collapsed="1" thickBot="1" thickTop="1">
      <c r="A13" s="24" t="s">
        <v>56</v>
      </c>
      <c r="B13" s="181">
        <f>C13+D13</f>
        <v>1</v>
      </c>
      <c r="C13" s="42">
        <f>'M&amp;O Core &amp; In Kind - Physicists'!C13</f>
        <v>1</v>
      </c>
      <c r="D13" s="41">
        <f>'M&amp;O Core &amp; In Kind - Physicists'!D13</f>
        <v>0</v>
      </c>
      <c r="E13" s="56">
        <f>'M&amp;O Core &amp; In Kind - Physicists'!E13</f>
        <v>2</v>
      </c>
      <c r="F13" s="94"/>
      <c r="G13" s="100"/>
      <c r="H13" s="1">
        <v>0.43</v>
      </c>
      <c r="I13" s="1">
        <v>0.2</v>
      </c>
      <c r="J13" s="1">
        <v>0.25</v>
      </c>
      <c r="K13" s="2"/>
      <c r="L13" s="9">
        <f>SUM(G13:K13)</f>
        <v>0.88</v>
      </c>
      <c r="M13" s="95"/>
      <c r="N13" s="164"/>
      <c r="O13" s="100">
        <v>0.25</v>
      </c>
      <c r="P13" s="1">
        <v>0.2</v>
      </c>
      <c r="Q13" s="1">
        <v>0.43</v>
      </c>
      <c r="R13" s="210" t="s">
        <v>172</v>
      </c>
      <c r="S13" s="2"/>
      <c r="T13" s="9">
        <f>SUM(O13:Q13)</f>
        <v>0.88</v>
      </c>
      <c r="U13" s="165"/>
      <c r="W13" s="202"/>
      <c r="X13" s="202">
        <v>0.43</v>
      </c>
      <c r="Y13" s="202"/>
      <c r="Z13" s="202"/>
      <c r="AA13" s="202"/>
      <c r="AB13" s="202"/>
      <c r="AC13" s="202"/>
      <c r="AD13" s="202"/>
      <c r="AE13" s="202"/>
      <c r="AF13" s="202"/>
      <c r="AG13" s="202"/>
      <c r="AH13" s="203">
        <f t="shared" si="0"/>
        <v>0.43</v>
      </c>
    </row>
    <row r="14" spans="1:34" ht="16.5" hidden="1" outlineLevel="2" thickBot="1">
      <c r="A14" s="25"/>
      <c r="B14" s="182"/>
      <c r="C14" s="43"/>
      <c r="D14" s="38"/>
      <c r="E14" s="57"/>
      <c r="F14" s="94"/>
      <c r="G14" s="101"/>
      <c r="H14" s="4" t="s">
        <v>16</v>
      </c>
      <c r="I14" s="4" t="s">
        <v>17</v>
      </c>
      <c r="J14" s="4" t="s">
        <v>18</v>
      </c>
      <c r="K14" s="5"/>
      <c r="L14" s="10"/>
      <c r="M14" s="95"/>
      <c r="N14" s="164"/>
      <c r="O14" s="101"/>
      <c r="P14" s="4"/>
      <c r="Q14" s="4"/>
      <c r="R14" s="211"/>
      <c r="S14" s="5"/>
      <c r="T14" s="10"/>
      <c r="U14" s="165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3">
        <f t="shared" si="0"/>
        <v>0</v>
      </c>
    </row>
    <row r="15" spans="1:34" ht="43.5" customHeight="1" hidden="1" outlineLevel="2" thickBot="1">
      <c r="A15" s="26"/>
      <c r="B15" s="183"/>
      <c r="C15" s="44"/>
      <c r="D15" s="39"/>
      <c r="E15" s="58"/>
      <c r="F15" s="94"/>
      <c r="G15" s="236" t="s">
        <v>166</v>
      </c>
      <c r="H15" s="237">
        <v>0</v>
      </c>
      <c r="I15" s="237">
        <v>0</v>
      </c>
      <c r="J15" s="237">
        <v>0</v>
      </c>
      <c r="K15" s="238">
        <v>0</v>
      </c>
      <c r="L15" s="102"/>
      <c r="M15" s="95"/>
      <c r="N15" s="164"/>
      <c r="O15" s="236"/>
      <c r="P15" s="237"/>
      <c r="Q15" s="237"/>
      <c r="R15" s="237"/>
      <c r="S15" s="238"/>
      <c r="T15" s="102"/>
      <c r="U15" s="165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3">
        <f t="shared" si="0"/>
        <v>0</v>
      </c>
    </row>
    <row r="16" spans="1:34" ht="28.5" customHeight="1" outlineLevel="1" collapsed="1" thickBot="1" thickTop="1">
      <c r="A16" s="24" t="s">
        <v>57</v>
      </c>
      <c r="B16" s="181">
        <f>C16+D16</f>
        <v>7</v>
      </c>
      <c r="C16" s="42">
        <f>'M&amp;O Core &amp; In Kind - Physicists'!C16</f>
        <v>3</v>
      </c>
      <c r="D16" s="41">
        <f>'M&amp;O Core &amp; In Kind - Physicists'!D16</f>
        <v>4</v>
      </c>
      <c r="E16" s="56">
        <f>'M&amp;O Core &amp; In Kind - Physicists'!E16</f>
        <v>1</v>
      </c>
      <c r="F16" s="94"/>
      <c r="G16" s="100">
        <v>0.4</v>
      </c>
      <c r="H16" s="1">
        <v>0.49</v>
      </c>
      <c r="I16" s="1">
        <v>0.2</v>
      </c>
      <c r="J16" s="1">
        <v>0.25</v>
      </c>
      <c r="K16" s="2">
        <v>0.35</v>
      </c>
      <c r="L16" s="9">
        <f>SUM(G16:K16)</f>
        <v>1.69</v>
      </c>
      <c r="M16" s="95"/>
      <c r="N16" s="164"/>
      <c r="O16" s="100">
        <v>0.9</v>
      </c>
      <c r="P16" s="1">
        <v>0.775</v>
      </c>
      <c r="Q16" s="1">
        <v>0.015</v>
      </c>
      <c r="R16" s="210" t="s">
        <v>173</v>
      </c>
      <c r="S16" s="2"/>
      <c r="T16" s="9">
        <f>SUM(O16:Q16)</f>
        <v>1.69</v>
      </c>
      <c r="U16" s="165"/>
      <c r="W16" s="202">
        <v>0.015</v>
      </c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3">
        <f t="shared" si="0"/>
        <v>0.015</v>
      </c>
    </row>
    <row r="17" spans="1:34" ht="16.5" hidden="1" outlineLevel="2" thickBot="1">
      <c r="A17" s="25"/>
      <c r="B17" s="182"/>
      <c r="C17" s="43"/>
      <c r="D17" s="38"/>
      <c r="E17" s="57"/>
      <c r="F17" s="94"/>
      <c r="G17" s="101" t="s">
        <v>16</v>
      </c>
      <c r="H17" s="4" t="s">
        <v>17</v>
      </c>
      <c r="I17" s="4" t="s">
        <v>18</v>
      </c>
      <c r="J17" s="4" t="s">
        <v>19</v>
      </c>
      <c r="K17" s="5" t="s">
        <v>20</v>
      </c>
      <c r="L17" s="10"/>
      <c r="M17" s="95"/>
      <c r="N17" s="164"/>
      <c r="O17" s="101"/>
      <c r="P17" s="4"/>
      <c r="Q17" s="4"/>
      <c r="R17" s="211"/>
      <c r="S17" s="5"/>
      <c r="T17" s="10"/>
      <c r="U17" s="165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3">
        <f t="shared" si="0"/>
        <v>0</v>
      </c>
    </row>
    <row r="18" spans="1:34" ht="15.75" customHeight="1" hidden="1" outlineLevel="2">
      <c r="A18" s="25"/>
      <c r="B18" s="182"/>
      <c r="C18" s="43"/>
      <c r="D18" s="38"/>
      <c r="E18" s="57"/>
      <c r="F18" s="94"/>
      <c r="G18" s="231" t="s">
        <v>6</v>
      </c>
      <c r="H18" s="232"/>
      <c r="I18" s="232"/>
      <c r="J18" s="232"/>
      <c r="K18" s="140"/>
      <c r="L18" s="102"/>
      <c r="M18" s="95"/>
      <c r="N18" s="164"/>
      <c r="O18" s="231"/>
      <c r="P18" s="232"/>
      <c r="Q18" s="232"/>
      <c r="R18" s="232"/>
      <c r="S18" s="140"/>
      <c r="T18" s="102"/>
      <c r="U18" s="165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3">
        <f t="shared" si="0"/>
        <v>0</v>
      </c>
    </row>
    <row r="19" spans="1:34" ht="29.25" customHeight="1" hidden="1" outlineLevel="2">
      <c r="A19" s="25"/>
      <c r="B19" s="182"/>
      <c r="C19" s="43"/>
      <c r="D19" s="38"/>
      <c r="E19" s="57"/>
      <c r="F19" s="94"/>
      <c r="G19" s="225" t="s">
        <v>164</v>
      </c>
      <c r="H19" s="226"/>
      <c r="I19" s="226"/>
      <c r="J19" s="226"/>
      <c r="K19" s="227"/>
      <c r="L19" s="102"/>
      <c r="M19" s="95"/>
      <c r="N19" s="164"/>
      <c r="O19" s="225"/>
      <c r="P19" s="226"/>
      <c r="Q19" s="226"/>
      <c r="R19" s="226"/>
      <c r="S19" s="227"/>
      <c r="T19" s="102"/>
      <c r="U19" s="165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3">
        <f t="shared" si="0"/>
        <v>0</v>
      </c>
    </row>
    <row r="20" spans="1:34" ht="15.75" customHeight="1" hidden="1" outlineLevel="2">
      <c r="A20" s="28"/>
      <c r="B20" s="182"/>
      <c r="C20" s="43"/>
      <c r="D20" s="38"/>
      <c r="E20" s="57"/>
      <c r="F20" s="94"/>
      <c r="G20" s="225" t="s">
        <v>7</v>
      </c>
      <c r="H20" s="226"/>
      <c r="I20" s="226"/>
      <c r="J20" s="226"/>
      <c r="K20" s="227"/>
      <c r="L20" s="102"/>
      <c r="M20" s="95"/>
      <c r="N20" s="164"/>
      <c r="O20" s="225"/>
      <c r="P20" s="226"/>
      <c r="Q20" s="226"/>
      <c r="R20" s="226"/>
      <c r="S20" s="227"/>
      <c r="T20" s="102"/>
      <c r="U20" s="165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3">
        <f t="shared" si="0"/>
        <v>0</v>
      </c>
    </row>
    <row r="21" spans="1:34" ht="15.75" customHeight="1" hidden="1" outlineLevel="2">
      <c r="A21" s="28"/>
      <c r="B21" s="182"/>
      <c r="C21" s="43"/>
      <c r="D21" s="38"/>
      <c r="E21" s="57"/>
      <c r="F21" s="94"/>
      <c r="G21" s="225" t="s">
        <v>8</v>
      </c>
      <c r="H21" s="226"/>
      <c r="I21" s="226"/>
      <c r="J21" s="226"/>
      <c r="K21" s="227"/>
      <c r="L21" s="102"/>
      <c r="M21" s="95"/>
      <c r="N21" s="164"/>
      <c r="O21" s="225"/>
      <c r="P21" s="226"/>
      <c r="Q21" s="226"/>
      <c r="R21" s="226"/>
      <c r="S21" s="227"/>
      <c r="T21" s="102"/>
      <c r="U21" s="165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3">
        <f t="shared" si="0"/>
        <v>0</v>
      </c>
    </row>
    <row r="22" spans="1:34" ht="16.5" customHeight="1" hidden="1" outlineLevel="2" thickBot="1">
      <c r="A22" s="8"/>
      <c r="B22" s="183"/>
      <c r="C22" s="44"/>
      <c r="D22" s="39"/>
      <c r="E22" s="58"/>
      <c r="F22" s="94"/>
      <c r="G22" s="221" t="s">
        <v>92</v>
      </c>
      <c r="H22" s="222"/>
      <c r="I22" s="222"/>
      <c r="J22" s="222"/>
      <c r="K22" s="223"/>
      <c r="L22" s="102"/>
      <c r="M22" s="95"/>
      <c r="N22" s="164"/>
      <c r="O22" s="221"/>
      <c r="P22" s="222"/>
      <c r="Q22" s="222"/>
      <c r="R22" s="222"/>
      <c r="S22" s="223"/>
      <c r="T22" s="102"/>
      <c r="U22" s="165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3">
        <f t="shared" si="0"/>
        <v>0</v>
      </c>
    </row>
    <row r="23" spans="1:34" ht="28.5" customHeight="1" outlineLevel="1" collapsed="1" thickBot="1" thickTop="1">
      <c r="A23" s="24" t="s">
        <v>58</v>
      </c>
      <c r="B23" s="181">
        <f>C23+D23</f>
        <v>4</v>
      </c>
      <c r="C23" s="42">
        <f>'M&amp;O Core &amp; In Kind - Physicists'!C23</f>
        <v>1</v>
      </c>
      <c r="D23" s="41">
        <f>'M&amp;O Core &amp; In Kind - Physicists'!D23</f>
        <v>3</v>
      </c>
      <c r="E23" s="56">
        <f>'M&amp;O Core &amp; In Kind - Physicists'!E23</f>
        <v>1</v>
      </c>
      <c r="F23" s="94"/>
      <c r="G23" s="100"/>
      <c r="H23" s="1">
        <v>0.23</v>
      </c>
      <c r="I23" s="1"/>
      <c r="J23" s="1">
        <v>0.3</v>
      </c>
      <c r="K23" s="2">
        <v>0.3</v>
      </c>
      <c r="L23" s="9">
        <f>SUM(G23:K23)</f>
        <v>0.8300000000000001</v>
      </c>
      <c r="M23" s="95"/>
      <c r="N23" s="164"/>
      <c r="O23" s="100"/>
      <c r="P23" s="1">
        <v>0.66</v>
      </c>
      <c r="Q23" s="1">
        <v>0.17</v>
      </c>
      <c r="R23" s="210" t="s">
        <v>174</v>
      </c>
      <c r="S23" s="2"/>
      <c r="T23" s="9">
        <f>SUM(O23:Q23)</f>
        <v>0.8300000000000001</v>
      </c>
      <c r="U23" s="165"/>
      <c r="W23" s="202">
        <v>0.015</v>
      </c>
      <c r="X23" s="202"/>
      <c r="Y23" s="202"/>
      <c r="Z23" s="202"/>
      <c r="AA23" s="202"/>
      <c r="AB23" s="202"/>
      <c r="AC23" s="202">
        <v>0.15</v>
      </c>
      <c r="AD23" s="202"/>
      <c r="AE23" s="202"/>
      <c r="AF23" s="202"/>
      <c r="AG23" s="202"/>
      <c r="AH23" s="203">
        <f t="shared" si="0"/>
        <v>0.16499999999999998</v>
      </c>
    </row>
    <row r="24" spans="1:34" ht="16.5" hidden="1" outlineLevel="2" thickBot="1">
      <c r="A24" s="25"/>
      <c r="B24" s="182"/>
      <c r="C24" s="43"/>
      <c r="D24" s="38"/>
      <c r="E24" s="57"/>
      <c r="F24" s="94"/>
      <c r="G24" s="101"/>
      <c r="H24" s="4" t="s">
        <v>16</v>
      </c>
      <c r="I24" s="4"/>
      <c r="J24" s="4" t="s">
        <v>17</v>
      </c>
      <c r="K24" s="5" t="s">
        <v>18</v>
      </c>
      <c r="L24" s="10"/>
      <c r="M24" s="95"/>
      <c r="N24" s="164"/>
      <c r="O24" s="101"/>
      <c r="P24" s="4"/>
      <c r="Q24" s="4"/>
      <c r="R24" s="211"/>
      <c r="S24" s="5"/>
      <c r="T24" s="10"/>
      <c r="U24" s="165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3">
        <f t="shared" si="0"/>
        <v>0</v>
      </c>
    </row>
    <row r="25" spans="1:34" ht="15.75" customHeight="1" hidden="1" outlineLevel="2">
      <c r="A25" s="25"/>
      <c r="B25" s="182"/>
      <c r="C25" s="43"/>
      <c r="D25" s="38"/>
      <c r="E25" s="57"/>
      <c r="F25" s="94"/>
      <c r="G25" s="231" t="s">
        <v>9</v>
      </c>
      <c r="H25" s="232"/>
      <c r="I25" s="232"/>
      <c r="J25" s="232"/>
      <c r="K25" s="140"/>
      <c r="L25" s="102"/>
      <c r="M25" s="95"/>
      <c r="N25" s="164"/>
      <c r="O25" s="231"/>
      <c r="P25" s="232"/>
      <c r="Q25" s="232"/>
      <c r="R25" s="232"/>
      <c r="S25" s="140"/>
      <c r="T25" s="102"/>
      <c r="U25" s="165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3">
        <f t="shared" si="0"/>
        <v>0</v>
      </c>
    </row>
    <row r="26" spans="1:34" ht="28.5" customHeight="1" hidden="1" outlineLevel="2">
      <c r="A26" s="28"/>
      <c r="B26" s="182"/>
      <c r="C26" s="43"/>
      <c r="D26" s="38"/>
      <c r="E26" s="57"/>
      <c r="F26" s="94"/>
      <c r="G26" s="225" t="s">
        <v>100</v>
      </c>
      <c r="H26" s="226"/>
      <c r="I26" s="226"/>
      <c r="J26" s="226"/>
      <c r="K26" s="227"/>
      <c r="L26" s="102"/>
      <c r="M26" s="95"/>
      <c r="N26" s="164"/>
      <c r="O26" s="225"/>
      <c r="P26" s="226"/>
      <c r="Q26" s="226"/>
      <c r="R26" s="226"/>
      <c r="S26" s="227"/>
      <c r="T26" s="102"/>
      <c r="U26" s="165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3">
        <f t="shared" si="0"/>
        <v>0</v>
      </c>
    </row>
    <row r="27" spans="1:34" ht="16.5" customHeight="1" hidden="1" outlineLevel="2" thickBot="1">
      <c r="A27" s="8"/>
      <c r="B27" s="183"/>
      <c r="C27" s="44"/>
      <c r="D27" s="39"/>
      <c r="E27" s="58"/>
      <c r="F27" s="94"/>
      <c r="G27" s="221" t="s">
        <v>10</v>
      </c>
      <c r="H27" s="222"/>
      <c r="I27" s="222"/>
      <c r="J27" s="222"/>
      <c r="K27" s="223"/>
      <c r="L27" s="102"/>
      <c r="M27" s="95"/>
      <c r="N27" s="164"/>
      <c r="O27" s="221"/>
      <c r="P27" s="222"/>
      <c r="Q27" s="222"/>
      <c r="R27" s="222"/>
      <c r="S27" s="223"/>
      <c r="T27" s="102"/>
      <c r="U27" s="165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3">
        <f t="shared" si="0"/>
        <v>0</v>
      </c>
    </row>
    <row r="28" spans="1:34" ht="28.5" customHeight="1" outlineLevel="1" collapsed="1" thickBot="1" thickTop="1">
      <c r="A28" s="24" t="s">
        <v>59</v>
      </c>
      <c r="B28" s="181">
        <f>C28+D28</f>
        <v>7</v>
      </c>
      <c r="C28" s="42">
        <f>'M&amp;O Core &amp; In Kind - Physicists'!C28</f>
        <v>3</v>
      </c>
      <c r="D28" s="41">
        <f>'M&amp;O Core &amp; In Kind - Physicists'!D28</f>
        <v>4</v>
      </c>
      <c r="E28" s="56">
        <f>'M&amp;O Core &amp; In Kind - Physicists'!E28</f>
        <v>4</v>
      </c>
      <c r="F28" s="94"/>
      <c r="G28" s="100">
        <v>0.3</v>
      </c>
      <c r="H28" s="1">
        <v>0.41</v>
      </c>
      <c r="I28" s="1">
        <v>0.25</v>
      </c>
      <c r="J28" s="1">
        <v>0.65</v>
      </c>
      <c r="K28" s="2">
        <v>0.9</v>
      </c>
      <c r="L28" s="9">
        <f>SUM(G28:K28)</f>
        <v>2.51</v>
      </c>
      <c r="M28" s="95"/>
      <c r="N28" s="164"/>
      <c r="O28" s="100">
        <f>0.35+0.3</f>
        <v>0.6499999999999999</v>
      </c>
      <c r="P28" s="1">
        <f>0.38+0.25+0.15+0.25+0.1</f>
        <v>1.1300000000000001</v>
      </c>
      <c r="Q28" s="1">
        <f>0.25+0.15+0.03+0.3</f>
        <v>0.73</v>
      </c>
      <c r="R28" s="210" t="s">
        <v>175</v>
      </c>
      <c r="S28" s="2"/>
      <c r="T28" s="9">
        <f>SUM(O28:Q28)</f>
        <v>2.51</v>
      </c>
      <c r="U28" s="165"/>
      <c r="W28" s="202">
        <v>0.03</v>
      </c>
      <c r="X28" s="202">
        <v>0.15</v>
      </c>
      <c r="Y28" s="202"/>
      <c r="Z28" s="202"/>
      <c r="AA28" s="202"/>
      <c r="AB28" s="202"/>
      <c r="AC28" s="202">
        <v>0.15</v>
      </c>
      <c r="AD28" s="202">
        <v>0.25</v>
      </c>
      <c r="AE28" s="202"/>
      <c r="AF28" s="202">
        <v>0.15</v>
      </c>
      <c r="AG28" s="202"/>
      <c r="AH28" s="203">
        <f t="shared" si="0"/>
        <v>0.73</v>
      </c>
    </row>
    <row r="29" spans="1:34" ht="16.5" hidden="1" outlineLevel="2" thickBot="1">
      <c r="A29" s="25"/>
      <c r="B29" s="182"/>
      <c r="C29" s="43"/>
      <c r="D29" s="38"/>
      <c r="E29" s="57"/>
      <c r="F29" s="94"/>
      <c r="G29" s="101" t="s">
        <v>16</v>
      </c>
      <c r="H29" s="4" t="s">
        <v>17</v>
      </c>
      <c r="I29" s="4" t="s">
        <v>18</v>
      </c>
      <c r="J29" s="4" t="s">
        <v>19</v>
      </c>
      <c r="K29" s="5" t="s">
        <v>20</v>
      </c>
      <c r="L29" s="10"/>
      <c r="M29" s="95"/>
      <c r="N29" s="164"/>
      <c r="O29" s="101"/>
      <c r="P29" s="4"/>
      <c r="Q29" s="4"/>
      <c r="R29" s="211"/>
      <c r="S29" s="5"/>
      <c r="T29" s="10"/>
      <c r="U29" s="165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3">
        <f t="shared" si="0"/>
        <v>0</v>
      </c>
    </row>
    <row r="30" spans="1:34" ht="15.75" customHeight="1" hidden="1" outlineLevel="2">
      <c r="A30" s="27"/>
      <c r="B30" s="182"/>
      <c r="C30" s="43"/>
      <c r="D30" s="38"/>
      <c r="E30" s="57"/>
      <c r="F30" s="94"/>
      <c r="G30" s="231" t="s">
        <v>101</v>
      </c>
      <c r="H30" s="232"/>
      <c r="I30" s="232"/>
      <c r="J30" s="232"/>
      <c r="K30" s="140"/>
      <c r="L30" s="102"/>
      <c r="M30" s="95"/>
      <c r="N30" s="164"/>
      <c r="O30" s="231"/>
      <c r="P30" s="232"/>
      <c r="Q30" s="232"/>
      <c r="R30" s="232"/>
      <c r="S30" s="140"/>
      <c r="T30" s="102"/>
      <c r="U30" s="165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3">
        <f t="shared" si="0"/>
        <v>0</v>
      </c>
    </row>
    <row r="31" spans="1:34" ht="27" customHeight="1" hidden="1" outlineLevel="2">
      <c r="A31" s="28"/>
      <c r="B31" s="182"/>
      <c r="C31" s="43"/>
      <c r="D31" s="38"/>
      <c r="E31" s="57"/>
      <c r="F31" s="94"/>
      <c r="G31" s="225" t="s">
        <v>139</v>
      </c>
      <c r="H31" s="226"/>
      <c r="I31" s="226"/>
      <c r="J31" s="226"/>
      <c r="K31" s="227"/>
      <c r="L31" s="102"/>
      <c r="M31" s="95"/>
      <c r="N31" s="164"/>
      <c r="O31" s="225"/>
      <c r="P31" s="226"/>
      <c r="Q31" s="226"/>
      <c r="R31" s="226"/>
      <c r="S31" s="227"/>
      <c r="T31" s="102"/>
      <c r="U31" s="165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3">
        <f t="shared" si="0"/>
        <v>0</v>
      </c>
    </row>
    <row r="32" spans="1:34" ht="30.75" customHeight="1" hidden="1" outlineLevel="2">
      <c r="A32" s="28"/>
      <c r="B32" s="182"/>
      <c r="C32" s="43"/>
      <c r="D32" s="38"/>
      <c r="E32" s="57"/>
      <c r="F32" s="94"/>
      <c r="G32" s="225" t="s">
        <v>140</v>
      </c>
      <c r="H32" s="226"/>
      <c r="I32" s="226"/>
      <c r="J32" s="226"/>
      <c r="K32" s="227"/>
      <c r="L32" s="102"/>
      <c r="M32" s="95"/>
      <c r="N32" s="164"/>
      <c r="O32" s="225"/>
      <c r="P32" s="226"/>
      <c r="Q32" s="226"/>
      <c r="R32" s="226"/>
      <c r="S32" s="227"/>
      <c r="T32" s="102"/>
      <c r="U32" s="165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3">
        <f t="shared" si="0"/>
        <v>0</v>
      </c>
    </row>
    <row r="33" spans="1:34" ht="27" customHeight="1" hidden="1" outlineLevel="2">
      <c r="A33" s="28"/>
      <c r="B33" s="182"/>
      <c r="C33" s="43"/>
      <c r="D33" s="38"/>
      <c r="E33" s="57"/>
      <c r="F33" s="94"/>
      <c r="G33" s="225" t="s">
        <v>104</v>
      </c>
      <c r="H33" s="226"/>
      <c r="I33" s="226"/>
      <c r="J33" s="226"/>
      <c r="K33" s="227"/>
      <c r="L33" s="102"/>
      <c r="M33" s="95"/>
      <c r="N33" s="164"/>
      <c r="O33" s="225"/>
      <c r="P33" s="226"/>
      <c r="Q33" s="226"/>
      <c r="R33" s="226"/>
      <c r="S33" s="227"/>
      <c r="T33" s="102"/>
      <c r="U33" s="165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3">
        <f t="shared" si="0"/>
        <v>0</v>
      </c>
    </row>
    <row r="34" spans="1:34" ht="28.5" customHeight="1" hidden="1" outlineLevel="2">
      <c r="A34" s="28"/>
      <c r="B34" s="182"/>
      <c r="C34" s="43"/>
      <c r="D34" s="38"/>
      <c r="E34" s="57"/>
      <c r="F34" s="94"/>
      <c r="G34" s="225" t="s">
        <v>105</v>
      </c>
      <c r="H34" s="226"/>
      <c r="I34" s="226"/>
      <c r="J34" s="226"/>
      <c r="K34" s="227"/>
      <c r="L34" s="102"/>
      <c r="M34" s="95"/>
      <c r="N34" s="164"/>
      <c r="O34" s="225"/>
      <c r="P34" s="226"/>
      <c r="Q34" s="226"/>
      <c r="R34" s="226"/>
      <c r="S34" s="227"/>
      <c r="T34" s="102"/>
      <c r="U34" s="165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3">
        <f t="shared" si="0"/>
        <v>0</v>
      </c>
    </row>
    <row r="35" spans="1:34" ht="11.25" customHeight="1" hidden="1" outlineLevel="2" thickBot="1">
      <c r="A35" s="8"/>
      <c r="B35" s="183"/>
      <c r="C35" s="44"/>
      <c r="D35" s="39"/>
      <c r="E35" s="58"/>
      <c r="F35" s="94"/>
      <c r="G35" s="221"/>
      <c r="H35" s="222"/>
      <c r="I35" s="222"/>
      <c r="J35" s="222"/>
      <c r="K35" s="223"/>
      <c r="L35" s="102"/>
      <c r="M35" s="95"/>
      <c r="N35" s="164"/>
      <c r="O35" s="221"/>
      <c r="P35" s="222"/>
      <c r="Q35" s="222"/>
      <c r="R35" s="222"/>
      <c r="S35" s="223"/>
      <c r="T35" s="102"/>
      <c r="U35" s="165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3">
        <f aca="true" t="shared" si="1" ref="AH35:AH66">SUM(W35:AG35)</f>
        <v>0</v>
      </c>
    </row>
    <row r="36" spans="1:34" ht="28.5" customHeight="1" outlineLevel="1" collapsed="1" thickBot="1" thickTop="1">
      <c r="A36" s="24" t="s">
        <v>60</v>
      </c>
      <c r="B36" s="181">
        <f>C36+D36</f>
        <v>4</v>
      </c>
      <c r="C36" s="42">
        <f>'M&amp;O Core &amp; In Kind - Physicists'!C36</f>
        <v>3</v>
      </c>
      <c r="D36" s="41">
        <f>'M&amp;O Core &amp; In Kind - Physicists'!D36</f>
        <v>1</v>
      </c>
      <c r="E36" s="56">
        <f>'M&amp;O Core &amp; In Kind - Physicists'!E36</f>
        <v>0</v>
      </c>
      <c r="F36" s="94"/>
      <c r="G36" s="100"/>
      <c r="H36" s="1">
        <v>0.015</v>
      </c>
      <c r="I36" s="1">
        <v>0.2</v>
      </c>
      <c r="J36" s="1"/>
      <c r="K36" s="2">
        <v>0.3</v>
      </c>
      <c r="L36" s="9">
        <f>SUM(G36:K36)</f>
        <v>0.515</v>
      </c>
      <c r="M36" s="95"/>
      <c r="N36" s="164"/>
      <c r="O36" s="100">
        <f>0.15+0.2</f>
        <v>0.35</v>
      </c>
      <c r="P36" s="1">
        <f>0.15+0.015</f>
        <v>0.16499999999999998</v>
      </c>
      <c r="Q36" s="1"/>
      <c r="R36" s="210"/>
      <c r="S36" s="2"/>
      <c r="T36" s="9">
        <f>SUM(O36:Q36)</f>
        <v>0.5149999999999999</v>
      </c>
      <c r="U36" s="165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3">
        <f t="shared" si="1"/>
        <v>0</v>
      </c>
    </row>
    <row r="37" spans="1:34" ht="16.5" hidden="1" outlineLevel="2" thickBot="1">
      <c r="A37" s="25"/>
      <c r="B37" s="182"/>
      <c r="C37" s="43"/>
      <c r="D37" s="38"/>
      <c r="E37" s="57"/>
      <c r="F37" s="94"/>
      <c r="G37" s="101"/>
      <c r="H37" s="4" t="s">
        <v>16</v>
      </c>
      <c r="I37" s="4" t="s">
        <v>17</v>
      </c>
      <c r="J37" s="4"/>
      <c r="K37" s="5" t="s">
        <v>18</v>
      </c>
      <c r="L37" s="10"/>
      <c r="M37" s="95"/>
      <c r="N37" s="164"/>
      <c r="O37" s="101"/>
      <c r="P37" s="4"/>
      <c r="Q37" s="4"/>
      <c r="R37" s="211"/>
      <c r="S37" s="5"/>
      <c r="T37" s="10"/>
      <c r="U37" s="165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3">
        <f t="shared" si="1"/>
        <v>0</v>
      </c>
    </row>
    <row r="38" spans="1:34" ht="15.75" customHeight="1" hidden="1" outlineLevel="2">
      <c r="A38" s="27"/>
      <c r="B38" s="182"/>
      <c r="C38" s="43"/>
      <c r="D38" s="38"/>
      <c r="E38" s="57"/>
      <c r="F38" s="94"/>
      <c r="G38" s="231" t="s">
        <v>39</v>
      </c>
      <c r="H38" s="232"/>
      <c r="I38" s="232"/>
      <c r="J38" s="232"/>
      <c r="K38" s="140"/>
      <c r="L38" s="102"/>
      <c r="M38" s="95"/>
      <c r="N38" s="164"/>
      <c r="O38" s="231"/>
      <c r="P38" s="232"/>
      <c r="Q38" s="232"/>
      <c r="R38" s="232"/>
      <c r="S38" s="140"/>
      <c r="T38" s="102"/>
      <c r="U38" s="165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3">
        <f t="shared" si="1"/>
        <v>0</v>
      </c>
    </row>
    <row r="39" spans="1:34" ht="15.75" customHeight="1" hidden="1" outlineLevel="2">
      <c r="A39" s="28"/>
      <c r="B39" s="182"/>
      <c r="C39" s="43"/>
      <c r="D39" s="38"/>
      <c r="E39" s="57"/>
      <c r="F39" s="94"/>
      <c r="G39" s="225" t="s">
        <v>40</v>
      </c>
      <c r="H39" s="226"/>
      <c r="I39" s="226"/>
      <c r="J39" s="226"/>
      <c r="K39" s="227"/>
      <c r="L39" s="102"/>
      <c r="M39" s="95"/>
      <c r="N39" s="164"/>
      <c r="O39" s="225"/>
      <c r="P39" s="226"/>
      <c r="Q39" s="226"/>
      <c r="R39" s="226"/>
      <c r="S39" s="227"/>
      <c r="T39" s="102"/>
      <c r="U39" s="165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3">
        <f t="shared" si="1"/>
        <v>0</v>
      </c>
    </row>
    <row r="40" spans="1:34" ht="16.5" customHeight="1" hidden="1" outlineLevel="2" thickBot="1">
      <c r="A40" s="8"/>
      <c r="B40" s="183"/>
      <c r="C40" s="44"/>
      <c r="D40" s="39"/>
      <c r="E40" s="58"/>
      <c r="F40" s="94"/>
      <c r="G40" s="221" t="s">
        <v>41</v>
      </c>
      <c r="H40" s="222"/>
      <c r="I40" s="222"/>
      <c r="J40" s="222"/>
      <c r="K40" s="223"/>
      <c r="L40" s="102"/>
      <c r="M40" s="95"/>
      <c r="N40" s="164"/>
      <c r="O40" s="221"/>
      <c r="P40" s="222"/>
      <c r="Q40" s="222"/>
      <c r="R40" s="222"/>
      <c r="S40" s="223"/>
      <c r="T40" s="102"/>
      <c r="U40" s="165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3">
        <f t="shared" si="1"/>
        <v>0</v>
      </c>
    </row>
    <row r="41" spans="1:34" ht="28.5" customHeight="1" outlineLevel="1" collapsed="1" thickBot="1" thickTop="1">
      <c r="A41" s="24" t="s">
        <v>61</v>
      </c>
      <c r="B41" s="181">
        <f>C41+D41</f>
        <v>5</v>
      </c>
      <c r="C41" s="42">
        <f>'M&amp;O Core &amp; In Kind - Physicists'!C41</f>
        <v>1</v>
      </c>
      <c r="D41" s="41">
        <f>'M&amp;O Core &amp; In Kind - Physicists'!D41</f>
        <v>4</v>
      </c>
      <c r="E41" s="56">
        <f>'M&amp;O Core &amp; In Kind - Physicists'!E41</f>
        <v>2</v>
      </c>
      <c r="F41" s="94"/>
      <c r="G41" s="100">
        <v>0.1</v>
      </c>
      <c r="H41" s="1">
        <v>0.88</v>
      </c>
      <c r="I41" s="1"/>
      <c r="J41" s="1">
        <v>0.25</v>
      </c>
      <c r="K41" s="2"/>
      <c r="L41" s="9">
        <f>SUM(G41:K41)</f>
        <v>1.23</v>
      </c>
      <c r="M41" s="95"/>
      <c r="N41" s="164"/>
      <c r="O41" s="100">
        <v>0.1</v>
      </c>
      <c r="P41" s="1">
        <f>0.015+0.65+0.1+0.25</f>
        <v>1.0150000000000001</v>
      </c>
      <c r="Q41" s="1">
        <f>0.015+0.1</f>
        <v>0.115</v>
      </c>
      <c r="R41" s="210" t="s">
        <v>176</v>
      </c>
      <c r="S41" s="2"/>
      <c r="T41" s="9">
        <f>SUM(O41:Q41)</f>
        <v>1.2300000000000002</v>
      </c>
      <c r="U41" s="165"/>
      <c r="W41" s="202">
        <v>0.015</v>
      </c>
      <c r="X41" s="202">
        <v>0.1</v>
      </c>
      <c r="Y41" s="202"/>
      <c r="Z41" s="202"/>
      <c r="AA41" s="202"/>
      <c r="AB41" s="202"/>
      <c r="AC41" s="202"/>
      <c r="AD41" s="202"/>
      <c r="AE41" s="202"/>
      <c r="AF41" s="202"/>
      <c r="AG41" s="202"/>
      <c r="AH41" s="203">
        <f t="shared" si="1"/>
        <v>0.115</v>
      </c>
    </row>
    <row r="42" spans="1:34" ht="16.5" hidden="1" outlineLevel="2" thickBot="1">
      <c r="A42" s="25"/>
      <c r="B42" s="182"/>
      <c r="C42" s="43"/>
      <c r="D42" s="38"/>
      <c r="E42" s="57"/>
      <c r="F42" s="94"/>
      <c r="G42" s="101" t="s">
        <v>16</v>
      </c>
      <c r="H42" s="4" t="s">
        <v>17</v>
      </c>
      <c r="I42" s="4"/>
      <c r="J42" s="4" t="s">
        <v>18</v>
      </c>
      <c r="K42" s="5"/>
      <c r="L42" s="10"/>
      <c r="M42" s="95"/>
      <c r="N42" s="164"/>
      <c r="O42" s="101"/>
      <c r="P42" s="4"/>
      <c r="Q42" s="4"/>
      <c r="R42" s="211"/>
      <c r="S42" s="5"/>
      <c r="T42" s="10"/>
      <c r="U42" s="165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3">
        <f t="shared" si="1"/>
        <v>0</v>
      </c>
    </row>
    <row r="43" spans="1:34" ht="21" customHeight="1" hidden="1" outlineLevel="2">
      <c r="A43" s="25"/>
      <c r="B43" s="182"/>
      <c r="C43" s="43"/>
      <c r="D43" s="38"/>
      <c r="E43" s="57"/>
      <c r="F43" s="94"/>
      <c r="G43" s="231" t="s">
        <v>12</v>
      </c>
      <c r="H43" s="232"/>
      <c r="I43" s="232"/>
      <c r="J43" s="232"/>
      <c r="K43" s="140"/>
      <c r="L43" s="102"/>
      <c r="M43" s="95"/>
      <c r="N43" s="164"/>
      <c r="O43" s="231"/>
      <c r="P43" s="232"/>
      <c r="Q43" s="232"/>
      <c r="R43" s="232"/>
      <c r="S43" s="140"/>
      <c r="T43" s="102"/>
      <c r="U43" s="165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3">
        <f t="shared" si="1"/>
        <v>0</v>
      </c>
    </row>
    <row r="44" spans="1:34" ht="30.75" customHeight="1" hidden="1" outlineLevel="2">
      <c r="A44" s="28"/>
      <c r="B44" s="182"/>
      <c r="C44" s="43"/>
      <c r="D44" s="38"/>
      <c r="E44" s="57"/>
      <c r="F44" s="94"/>
      <c r="G44" s="225" t="s">
        <v>106</v>
      </c>
      <c r="H44" s="226"/>
      <c r="I44" s="226"/>
      <c r="J44" s="226"/>
      <c r="K44" s="227"/>
      <c r="L44" s="102"/>
      <c r="M44" s="95"/>
      <c r="N44" s="164"/>
      <c r="O44" s="225"/>
      <c r="P44" s="226"/>
      <c r="Q44" s="226"/>
      <c r="R44" s="226"/>
      <c r="S44" s="227"/>
      <c r="T44" s="102"/>
      <c r="U44" s="165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3">
        <f t="shared" si="1"/>
        <v>0</v>
      </c>
    </row>
    <row r="45" spans="1:34" ht="21.75" customHeight="1" hidden="1" outlineLevel="2">
      <c r="A45" s="28"/>
      <c r="B45" s="182"/>
      <c r="C45" s="43"/>
      <c r="D45" s="38"/>
      <c r="E45" s="57"/>
      <c r="F45" s="94"/>
      <c r="G45" s="225" t="s">
        <v>107</v>
      </c>
      <c r="H45" s="226"/>
      <c r="I45" s="226"/>
      <c r="J45" s="226"/>
      <c r="K45" s="227"/>
      <c r="L45" s="102"/>
      <c r="M45" s="95"/>
      <c r="N45" s="164"/>
      <c r="O45" s="225"/>
      <c r="P45" s="226"/>
      <c r="Q45" s="226"/>
      <c r="R45" s="226"/>
      <c r="S45" s="227"/>
      <c r="T45" s="102"/>
      <c r="U45" s="165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3">
        <f t="shared" si="1"/>
        <v>0</v>
      </c>
    </row>
    <row r="46" spans="1:34" ht="21" customHeight="1" hidden="1" outlineLevel="2" thickBot="1">
      <c r="A46" s="8"/>
      <c r="B46" s="183"/>
      <c r="C46" s="44"/>
      <c r="D46" s="39"/>
      <c r="E46" s="58"/>
      <c r="F46" s="94"/>
      <c r="G46" s="221"/>
      <c r="H46" s="222"/>
      <c r="I46" s="222"/>
      <c r="J46" s="222"/>
      <c r="K46" s="223"/>
      <c r="L46" s="102"/>
      <c r="M46" s="95"/>
      <c r="N46" s="164"/>
      <c r="O46" s="221"/>
      <c r="P46" s="222"/>
      <c r="Q46" s="222"/>
      <c r="R46" s="222"/>
      <c r="S46" s="223"/>
      <c r="T46" s="102"/>
      <c r="U46" s="165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3">
        <f t="shared" si="1"/>
        <v>0</v>
      </c>
    </row>
    <row r="47" spans="1:34" ht="28.5" customHeight="1" outlineLevel="1" collapsed="1" thickBot="1" thickTop="1">
      <c r="A47" s="24" t="s">
        <v>66</v>
      </c>
      <c r="B47" s="181">
        <f>C47+D47</f>
        <v>2</v>
      </c>
      <c r="C47" s="42">
        <f>'M&amp;O Core &amp; In Kind - Physicists'!C47</f>
        <v>1</v>
      </c>
      <c r="D47" s="41">
        <f>'M&amp;O Core &amp; In Kind - Physicists'!D47</f>
        <v>1</v>
      </c>
      <c r="E47" s="56">
        <f>'M&amp;O Core &amp; In Kind - Physicists'!E47</f>
        <v>1</v>
      </c>
      <c r="F47" s="94"/>
      <c r="G47" s="100"/>
      <c r="H47" s="1">
        <v>0.02</v>
      </c>
      <c r="I47" s="1"/>
      <c r="J47" s="1"/>
      <c r="K47" s="2"/>
      <c r="L47" s="9">
        <v>0.02</v>
      </c>
      <c r="M47" s="95"/>
      <c r="N47" s="164"/>
      <c r="O47" s="100"/>
      <c r="P47" s="1">
        <v>0.01</v>
      </c>
      <c r="Q47" s="1">
        <v>0.01</v>
      </c>
      <c r="R47" s="210" t="s">
        <v>171</v>
      </c>
      <c r="S47" s="2"/>
      <c r="T47" s="9">
        <f>SUM(O47:Q47)</f>
        <v>0.02</v>
      </c>
      <c r="U47" s="165"/>
      <c r="W47" s="202">
        <v>0.01</v>
      </c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3">
        <f t="shared" si="1"/>
        <v>0.01</v>
      </c>
    </row>
    <row r="48" spans="1:34" ht="20.25" customHeight="1" hidden="1" outlineLevel="2" thickBot="1">
      <c r="A48" s="25"/>
      <c r="B48" s="182"/>
      <c r="C48" s="43"/>
      <c r="D48" s="38"/>
      <c r="E48" s="57"/>
      <c r="F48" s="94"/>
      <c r="G48" s="101"/>
      <c r="H48" s="4" t="s">
        <v>16</v>
      </c>
      <c r="I48" s="4"/>
      <c r="J48" s="4"/>
      <c r="K48" s="5"/>
      <c r="L48" s="10"/>
      <c r="M48" s="95"/>
      <c r="N48" s="164"/>
      <c r="O48" s="101"/>
      <c r="P48" s="4"/>
      <c r="Q48" s="4"/>
      <c r="R48" s="211"/>
      <c r="S48" s="5"/>
      <c r="T48" s="10"/>
      <c r="U48" s="165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3">
        <f t="shared" si="1"/>
        <v>0</v>
      </c>
    </row>
    <row r="49" spans="1:34" ht="22.5" customHeight="1" hidden="1" outlineLevel="2" thickBot="1">
      <c r="A49" s="26"/>
      <c r="B49" s="183"/>
      <c r="C49" s="44"/>
      <c r="D49" s="39"/>
      <c r="E49" s="58"/>
      <c r="F49" s="94"/>
      <c r="G49" s="236" t="s">
        <v>39</v>
      </c>
      <c r="H49" s="237"/>
      <c r="I49" s="237"/>
      <c r="J49" s="237"/>
      <c r="K49" s="238"/>
      <c r="L49" s="102"/>
      <c r="M49" s="95"/>
      <c r="N49" s="164"/>
      <c r="O49" s="236"/>
      <c r="P49" s="237"/>
      <c r="Q49" s="237"/>
      <c r="R49" s="237"/>
      <c r="S49" s="238"/>
      <c r="T49" s="102"/>
      <c r="U49" s="165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3">
        <f t="shared" si="1"/>
        <v>0</v>
      </c>
    </row>
    <row r="50" spans="1:34" ht="28.5" customHeight="1" outlineLevel="1" collapsed="1" thickBot="1" thickTop="1">
      <c r="A50" s="24" t="s">
        <v>62</v>
      </c>
      <c r="B50" s="181">
        <f>C50+D50</f>
        <v>8</v>
      </c>
      <c r="C50" s="42">
        <f>'M&amp;O Core &amp; In Kind - Physicists'!C50</f>
        <v>4</v>
      </c>
      <c r="D50" s="41">
        <f>'M&amp;O Core &amp; In Kind - Physicists'!D50</f>
        <v>4</v>
      </c>
      <c r="E50" s="56">
        <f>'M&amp;O Core &amp; In Kind - Physicists'!E50</f>
        <v>2</v>
      </c>
      <c r="F50" s="94"/>
      <c r="G50" s="100">
        <v>0.6</v>
      </c>
      <c r="H50" s="1">
        <v>0.06</v>
      </c>
      <c r="I50" s="1">
        <v>0.15</v>
      </c>
      <c r="J50" s="1">
        <v>0.25</v>
      </c>
      <c r="K50" s="2">
        <v>0.3</v>
      </c>
      <c r="L50" s="9">
        <f>SUM(G50:K50)</f>
        <v>1.36</v>
      </c>
      <c r="M50" s="95"/>
      <c r="N50" s="164"/>
      <c r="O50" s="100">
        <f>0.5+0.1</f>
        <v>0.6</v>
      </c>
      <c r="P50" s="1">
        <f>0.1+0.03+0.05+0.15+0.3</f>
        <v>0.6299999999999999</v>
      </c>
      <c r="Q50" s="1">
        <f>0.1+0.03</f>
        <v>0.13</v>
      </c>
      <c r="R50" s="210" t="s">
        <v>177</v>
      </c>
      <c r="S50" s="2"/>
      <c r="T50" s="9">
        <f>SUM(O50:Q50)</f>
        <v>1.3599999999999999</v>
      </c>
      <c r="U50" s="165"/>
      <c r="W50" s="202">
        <v>0.03</v>
      </c>
      <c r="X50" s="202"/>
      <c r="Y50" s="202"/>
      <c r="Z50" s="202"/>
      <c r="AA50" s="202">
        <v>0.1</v>
      </c>
      <c r="AB50" s="202"/>
      <c r="AC50" s="202"/>
      <c r="AD50" s="202"/>
      <c r="AE50" s="202"/>
      <c r="AF50" s="202"/>
      <c r="AG50" s="202"/>
      <c r="AH50" s="203">
        <f t="shared" si="1"/>
        <v>0.13</v>
      </c>
    </row>
    <row r="51" spans="1:34" ht="26.25" customHeight="1" hidden="1" outlineLevel="2" thickBot="1">
      <c r="A51" s="25"/>
      <c r="B51" s="182"/>
      <c r="C51" s="43"/>
      <c r="D51" s="38"/>
      <c r="E51" s="57"/>
      <c r="F51" s="94"/>
      <c r="G51" s="101" t="s">
        <v>16</v>
      </c>
      <c r="H51" s="4" t="s">
        <v>17</v>
      </c>
      <c r="I51" s="4" t="s">
        <v>18</v>
      </c>
      <c r="J51" s="4" t="s">
        <v>19</v>
      </c>
      <c r="K51" s="5" t="s">
        <v>20</v>
      </c>
      <c r="L51" s="10"/>
      <c r="M51" s="95"/>
      <c r="N51" s="164"/>
      <c r="O51" s="101"/>
      <c r="P51" s="4"/>
      <c r="Q51" s="4"/>
      <c r="R51" s="211"/>
      <c r="S51" s="5"/>
      <c r="T51" s="10"/>
      <c r="U51" s="165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3">
        <f t="shared" si="1"/>
        <v>0</v>
      </c>
    </row>
    <row r="52" spans="1:34" ht="15.75" customHeight="1" hidden="1" outlineLevel="2">
      <c r="A52" s="25"/>
      <c r="B52" s="182"/>
      <c r="C52" s="43"/>
      <c r="D52" s="38"/>
      <c r="E52" s="57"/>
      <c r="F52" s="94"/>
      <c r="G52" s="231" t="s">
        <v>13</v>
      </c>
      <c r="H52" s="232"/>
      <c r="I52" s="232"/>
      <c r="J52" s="232"/>
      <c r="K52" s="140"/>
      <c r="L52" s="102"/>
      <c r="M52" s="95"/>
      <c r="N52" s="164"/>
      <c r="O52" s="231"/>
      <c r="P52" s="232"/>
      <c r="Q52" s="232"/>
      <c r="R52" s="232"/>
      <c r="S52" s="140"/>
      <c r="T52" s="102"/>
      <c r="U52" s="165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3">
        <f t="shared" si="1"/>
        <v>0</v>
      </c>
    </row>
    <row r="53" spans="1:34" ht="15.75" customHeight="1" hidden="1" outlineLevel="2">
      <c r="A53" s="28"/>
      <c r="B53" s="182"/>
      <c r="C53" s="43"/>
      <c r="D53" s="38"/>
      <c r="E53" s="57"/>
      <c r="F53" s="94"/>
      <c r="G53" s="225" t="s">
        <v>141</v>
      </c>
      <c r="H53" s="226"/>
      <c r="I53" s="226"/>
      <c r="J53" s="226"/>
      <c r="K53" s="227"/>
      <c r="L53" s="102"/>
      <c r="M53" s="95"/>
      <c r="N53" s="164"/>
      <c r="O53" s="225"/>
      <c r="P53" s="226"/>
      <c r="Q53" s="226"/>
      <c r="R53" s="226"/>
      <c r="S53" s="227"/>
      <c r="T53" s="102"/>
      <c r="U53" s="165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3">
        <f t="shared" si="1"/>
        <v>0</v>
      </c>
    </row>
    <row r="54" spans="1:34" ht="15.75" customHeight="1" hidden="1" outlineLevel="2">
      <c r="A54" s="28"/>
      <c r="B54" s="182"/>
      <c r="C54" s="43"/>
      <c r="D54" s="38"/>
      <c r="E54" s="57"/>
      <c r="F54" s="94"/>
      <c r="G54" s="225" t="s">
        <v>142</v>
      </c>
      <c r="H54" s="226"/>
      <c r="I54" s="226"/>
      <c r="J54" s="226"/>
      <c r="K54" s="227"/>
      <c r="L54" s="102"/>
      <c r="M54" s="95"/>
      <c r="N54" s="164"/>
      <c r="O54" s="225"/>
      <c r="P54" s="226"/>
      <c r="Q54" s="226"/>
      <c r="R54" s="226"/>
      <c r="S54" s="227"/>
      <c r="T54" s="102"/>
      <c r="U54" s="165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3">
        <f t="shared" si="1"/>
        <v>0</v>
      </c>
    </row>
    <row r="55" spans="1:34" ht="15.75" customHeight="1" hidden="1" outlineLevel="2">
      <c r="A55" s="28"/>
      <c r="B55" s="182"/>
      <c r="C55" s="43"/>
      <c r="D55" s="38"/>
      <c r="E55" s="57"/>
      <c r="F55" s="94"/>
      <c r="G55" s="225" t="s">
        <v>14</v>
      </c>
      <c r="H55" s="226"/>
      <c r="I55" s="226"/>
      <c r="J55" s="226"/>
      <c r="K55" s="227"/>
      <c r="L55" s="102"/>
      <c r="M55" s="95"/>
      <c r="N55" s="164"/>
      <c r="O55" s="225"/>
      <c r="P55" s="226"/>
      <c r="Q55" s="226"/>
      <c r="R55" s="226"/>
      <c r="S55" s="227"/>
      <c r="T55" s="102"/>
      <c r="U55" s="165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3">
        <f t="shared" si="1"/>
        <v>0</v>
      </c>
    </row>
    <row r="56" spans="1:34" ht="15.75" customHeight="1" hidden="1" outlineLevel="2">
      <c r="A56" s="28"/>
      <c r="B56" s="182"/>
      <c r="C56" s="43"/>
      <c r="D56" s="38"/>
      <c r="E56" s="57"/>
      <c r="F56" s="94"/>
      <c r="G56" s="225" t="s">
        <v>15</v>
      </c>
      <c r="H56" s="226"/>
      <c r="I56" s="226"/>
      <c r="J56" s="226"/>
      <c r="K56" s="227"/>
      <c r="L56" s="102"/>
      <c r="M56" s="95"/>
      <c r="N56" s="164"/>
      <c r="O56" s="225"/>
      <c r="P56" s="226"/>
      <c r="Q56" s="226"/>
      <c r="R56" s="226"/>
      <c r="S56" s="227"/>
      <c r="T56" s="102"/>
      <c r="U56" s="165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3">
        <f t="shared" si="1"/>
        <v>0</v>
      </c>
    </row>
    <row r="57" spans="1:34" ht="10.5" customHeight="1" hidden="1" outlineLevel="2" thickBot="1">
      <c r="A57" s="8"/>
      <c r="B57" s="183"/>
      <c r="C57" s="44"/>
      <c r="D57" s="39"/>
      <c r="E57" s="58"/>
      <c r="F57" s="94"/>
      <c r="G57" s="233"/>
      <c r="H57" s="234"/>
      <c r="I57" s="234"/>
      <c r="J57" s="234"/>
      <c r="K57" s="235"/>
      <c r="L57" s="102"/>
      <c r="M57" s="95"/>
      <c r="N57" s="164"/>
      <c r="O57" s="233"/>
      <c r="P57" s="234"/>
      <c r="Q57" s="234"/>
      <c r="R57" s="234"/>
      <c r="S57" s="235"/>
      <c r="T57" s="102"/>
      <c r="U57" s="165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3">
        <f t="shared" si="1"/>
        <v>0</v>
      </c>
    </row>
    <row r="58" spans="1:34" ht="28.5" customHeight="1" outlineLevel="1" collapsed="1" thickBot="1" thickTop="1">
      <c r="A58" s="24" t="s">
        <v>63</v>
      </c>
      <c r="B58" s="181">
        <f>C58+D58</f>
        <v>1</v>
      </c>
      <c r="C58" s="42">
        <f>'M&amp;O Core &amp; In Kind - Physicists'!C58</f>
        <v>1</v>
      </c>
      <c r="D58" s="41">
        <f>'M&amp;O Core &amp; In Kind - Physicists'!D58</f>
        <v>0</v>
      </c>
      <c r="E58" s="56">
        <f>'M&amp;O Core &amp; In Kind - Physicists'!E58</f>
        <v>0</v>
      </c>
      <c r="F58" s="94"/>
      <c r="G58" s="100">
        <v>0.1</v>
      </c>
      <c r="H58" s="1">
        <v>0.02</v>
      </c>
      <c r="I58" s="1"/>
      <c r="J58" s="1"/>
      <c r="K58" s="2"/>
      <c r="L58" s="9">
        <f>SUM(G58:K58)</f>
        <v>0.12000000000000001</v>
      </c>
      <c r="M58" s="95"/>
      <c r="N58" s="164"/>
      <c r="O58" s="100">
        <v>0.12</v>
      </c>
      <c r="P58" s="1"/>
      <c r="Q58" s="1"/>
      <c r="R58" s="210"/>
      <c r="S58" s="2"/>
      <c r="T58" s="9">
        <f>SUM(O58:Q58)</f>
        <v>0.12</v>
      </c>
      <c r="U58" s="165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3">
        <f t="shared" si="1"/>
        <v>0</v>
      </c>
    </row>
    <row r="59" spans="1:34" ht="16.5" hidden="1" outlineLevel="2" thickBot="1">
      <c r="A59" s="25"/>
      <c r="B59" s="182"/>
      <c r="C59" s="43"/>
      <c r="D59" s="38"/>
      <c r="E59" s="57"/>
      <c r="F59" s="94"/>
      <c r="G59" s="101" t="s">
        <v>16</v>
      </c>
      <c r="H59" s="4" t="s">
        <v>17</v>
      </c>
      <c r="I59" s="4"/>
      <c r="J59" s="4"/>
      <c r="K59" s="5"/>
      <c r="L59" s="10"/>
      <c r="M59" s="95"/>
      <c r="N59" s="164"/>
      <c r="O59" s="101"/>
      <c r="P59" s="4"/>
      <c r="Q59" s="4"/>
      <c r="R59" s="211"/>
      <c r="S59" s="5"/>
      <c r="T59" s="10"/>
      <c r="U59" s="165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3">
        <f t="shared" si="1"/>
        <v>0</v>
      </c>
    </row>
    <row r="60" spans="1:34" ht="26.25" customHeight="1" hidden="1" outlineLevel="2" thickBot="1">
      <c r="A60" s="26"/>
      <c r="B60" s="183"/>
      <c r="C60" s="44"/>
      <c r="D60" s="39"/>
      <c r="E60" s="58"/>
      <c r="F60" s="94"/>
      <c r="G60" s="236" t="s">
        <v>42</v>
      </c>
      <c r="H60" s="237"/>
      <c r="I60" s="237"/>
      <c r="J60" s="237"/>
      <c r="K60" s="238"/>
      <c r="L60" s="102"/>
      <c r="M60" s="95"/>
      <c r="N60" s="164"/>
      <c r="O60" s="236"/>
      <c r="P60" s="237"/>
      <c r="Q60" s="237"/>
      <c r="R60" s="237"/>
      <c r="S60" s="238"/>
      <c r="T60" s="102"/>
      <c r="U60" s="165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3">
        <f t="shared" si="1"/>
        <v>0</v>
      </c>
    </row>
    <row r="61" spans="1:34" ht="42.75" customHeight="1" outlineLevel="1" collapsed="1" thickBot="1" thickTop="1">
      <c r="A61" s="24" t="s">
        <v>64</v>
      </c>
      <c r="B61" s="181">
        <f>C61+D61</f>
        <v>7</v>
      </c>
      <c r="C61" s="42">
        <f>'M&amp;O Core &amp; In Kind - Physicists'!C61</f>
        <v>4</v>
      </c>
      <c r="D61" s="41">
        <f>'M&amp;O Core &amp; In Kind - Physicists'!D61</f>
        <v>3</v>
      </c>
      <c r="E61" s="56">
        <f>'M&amp;O Core &amp; In Kind - Physicists'!E61</f>
        <v>6</v>
      </c>
      <c r="F61" s="94"/>
      <c r="G61" s="100">
        <v>0.6</v>
      </c>
      <c r="H61" s="1">
        <v>0.34</v>
      </c>
      <c r="I61" s="1">
        <v>1.15</v>
      </c>
      <c r="J61" s="3">
        <v>0.7</v>
      </c>
      <c r="K61" s="2">
        <v>1</v>
      </c>
      <c r="L61" s="9">
        <f>SUM(G61:K61)</f>
        <v>3.79</v>
      </c>
      <c r="M61" s="95"/>
      <c r="N61" s="164"/>
      <c r="O61" s="100">
        <f>0.1+0.4+0.25</f>
        <v>0.75</v>
      </c>
      <c r="P61" s="1">
        <f>0.1+0.03+0.15+0.25+0.25+0.25</f>
        <v>1.03</v>
      </c>
      <c r="Q61" s="1">
        <f>0.25+0.06+0.75+0.25+0.2+0.25+0.25</f>
        <v>2.01</v>
      </c>
      <c r="R61" s="212" t="s">
        <v>207</v>
      </c>
      <c r="S61" s="2"/>
      <c r="T61" s="9">
        <f>SUM(O61:Q61)</f>
        <v>3.79</v>
      </c>
      <c r="U61" s="165"/>
      <c r="W61" s="202">
        <v>0.06</v>
      </c>
      <c r="X61" s="202"/>
      <c r="Y61" s="202"/>
      <c r="Z61" s="202"/>
      <c r="AA61" s="202">
        <v>0.25</v>
      </c>
      <c r="AB61" s="202">
        <v>0.75</v>
      </c>
      <c r="AC61" s="202">
        <v>0.45</v>
      </c>
      <c r="AD61" s="202">
        <v>0.25</v>
      </c>
      <c r="AE61" s="202">
        <v>0.25</v>
      </c>
      <c r="AF61" s="202"/>
      <c r="AG61" s="202"/>
      <c r="AH61" s="203">
        <f t="shared" si="1"/>
        <v>2.01</v>
      </c>
    </row>
    <row r="62" spans="1:34" ht="16.5" hidden="1" outlineLevel="2" thickBot="1">
      <c r="A62" s="25"/>
      <c r="B62" s="182"/>
      <c r="C62" s="43"/>
      <c r="D62" s="38"/>
      <c r="E62" s="57"/>
      <c r="F62" s="94"/>
      <c r="G62" s="101" t="s">
        <v>16</v>
      </c>
      <c r="H62" s="4" t="s">
        <v>17</v>
      </c>
      <c r="I62" s="4" t="s">
        <v>18</v>
      </c>
      <c r="J62" s="4" t="s">
        <v>19</v>
      </c>
      <c r="K62" s="5" t="s">
        <v>20</v>
      </c>
      <c r="L62" s="10"/>
      <c r="M62" s="95"/>
      <c r="N62" s="164"/>
      <c r="O62" s="101"/>
      <c r="P62" s="4"/>
      <c r="Q62" s="4"/>
      <c r="R62" s="211"/>
      <c r="S62" s="5"/>
      <c r="T62" s="10"/>
      <c r="U62" s="165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3">
        <f t="shared" si="1"/>
        <v>0</v>
      </c>
    </row>
    <row r="63" spans="1:34" ht="27.75" customHeight="1" hidden="1" outlineLevel="2">
      <c r="A63" s="25"/>
      <c r="B63" s="182"/>
      <c r="C63" s="43"/>
      <c r="D63" s="38"/>
      <c r="E63" s="57"/>
      <c r="F63" s="94"/>
      <c r="G63" s="231" t="s">
        <v>95</v>
      </c>
      <c r="H63" s="232"/>
      <c r="I63" s="232"/>
      <c r="J63" s="232"/>
      <c r="K63" s="140"/>
      <c r="L63" s="102"/>
      <c r="M63" s="95"/>
      <c r="N63" s="164"/>
      <c r="O63" s="231"/>
      <c r="P63" s="232"/>
      <c r="Q63" s="232"/>
      <c r="R63" s="232"/>
      <c r="S63" s="140"/>
      <c r="T63" s="102"/>
      <c r="U63" s="165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3">
        <f t="shared" si="1"/>
        <v>0</v>
      </c>
    </row>
    <row r="64" spans="1:34" ht="15.75" customHeight="1" hidden="1" outlineLevel="2">
      <c r="A64" s="28"/>
      <c r="B64" s="182"/>
      <c r="C64" s="43"/>
      <c r="D64" s="38"/>
      <c r="E64" s="57"/>
      <c r="F64" s="94"/>
      <c r="G64" s="225" t="s">
        <v>147</v>
      </c>
      <c r="H64" s="226"/>
      <c r="I64" s="226"/>
      <c r="J64" s="226"/>
      <c r="K64" s="227"/>
      <c r="L64" s="102"/>
      <c r="M64" s="95"/>
      <c r="N64" s="164"/>
      <c r="O64" s="225"/>
      <c r="P64" s="226"/>
      <c r="Q64" s="226"/>
      <c r="R64" s="226"/>
      <c r="S64" s="227"/>
      <c r="T64" s="102"/>
      <c r="U64" s="165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3">
        <f t="shared" si="1"/>
        <v>0</v>
      </c>
    </row>
    <row r="65" spans="1:34" ht="15.75" customHeight="1" hidden="1" outlineLevel="2">
      <c r="A65" s="28"/>
      <c r="B65" s="182"/>
      <c r="C65" s="43"/>
      <c r="D65" s="38"/>
      <c r="E65" s="57"/>
      <c r="F65" s="94"/>
      <c r="G65" s="228" t="s">
        <v>97</v>
      </c>
      <c r="H65" s="229"/>
      <c r="I65" s="229"/>
      <c r="J65" s="229"/>
      <c r="K65" s="230"/>
      <c r="L65" s="102"/>
      <c r="M65" s="95"/>
      <c r="N65" s="164"/>
      <c r="O65" s="228"/>
      <c r="P65" s="229"/>
      <c r="Q65" s="229"/>
      <c r="R65" s="229"/>
      <c r="S65" s="230"/>
      <c r="T65" s="102"/>
      <c r="U65" s="165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3">
        <f t="shared" si="1"/>
        <v>0</v>
      </c>
    </row>
    <row r="66" spans="1:34" ht="27.75" customHeight="1" hidden="1" outlineLevel="2">
      <c r="A66" s="28"/>
      <c r="B66" s="182"/>
      <c r="C66" s="43"/>
      <c r="D66" s="38"/>
      <c r="E66" s="57"/>
      <c r="F66" s="94"/>
      <c r="G66" s="225" t="s">
        <v>143</v>
      </c>
      <c r="H66" s="226"/>
      <c r="I66" s="226"/>
      <c r="J66" s="226"/>
      <c r="K66" s="227"/>
      <c r="L66" s="102"/>
      <c r="M66" s="95"/>
      <c r="N66" s="164"/>
      <c r="O66" s="225"/>
      <c r="P66" s="226"/>
      <c r="Q66" s="226"/>
      <c r="R66" s="226"/>
      <c r="S66" s="227"/>
      <c r="T66" s="102"/>
      <c r="U66" s="165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3">
        <f t="shared" si="1"/>
        <v>0</v>
      </c>
    </row>
    <row r="67" spans="1:34" ht="28.5" customHeight="1" hidden="1" outlineLevel="2">
      <c r="A67" s="28"/>
      <c r="B67" s="182"/>
      <c r="C67" s="43"/>
      <c r="D67" s="38"/>
      <c r="E67" s="57"/>
      <c r="F67" s="94"/>
      <c r="G67" s="225" t="s">
        <v>144</v>
      </c>
      <c r="H67" s="226"/>
      <c r="I67" s="226"/>
      <c r="J67" s="226"/>
      <c r="K67" s="227"/>
      <c r="L67" s="102"/>
      <c r="M67" s="95"/>
      <c r="N67" s="164"/>
      <c r="O67" s="225"/>
      <c r="P67" s="226"/>
      <c r="Q67" s="226"/>
      <c r="R67" s="226"/>
      <c r="S67" s="227"/>
      <c r="T67" s="102"/>
      <c r="U67" s="165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3">
        <f>SUM(W67:AG67)</f>
        <v>0</v>
      </c>
    </row>
    <row r="68" spans="1:34" ht="10.5" customHeight="1" hidden="1" outlineLevel="2" thickBot="1">
      <c r="A68" s="8"/>
      <c r="B68" s="183"/>
      <c r="C68" s="44"/>
      <c r="D68" s="39"/>
      <c r="E68" s="58"/>
      <c r="F68" s="94"/>
      <c r="G68" s="233"/>
      <c r="H68" s="234"/>
      <c r="I68" s="234"/>
      <c r="J68" s="234"/>
      <c r="K68" s="235"/>
      <c r="L68" s="102"/>
      <c r="M68" s="95"/>
      <c r="N68" s="164"/>
      <c r="O68" s="233"/>
      <c r="P68" s="234"/>
      <c r="Q68" s="234"/>
      <c r="R68" s="234"/>
      <c r="S68" s="235"/>
      <c r="T68" s="102"/>
      <c r="U68" s="165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3">
        <f>SUM(W68:AG68)</f>
        <v>0</v>
      </c>
    </row>
    <row r="69" spans="1:34" ht="28.5" customHeight="1" outlineLevel="1" collapsed="1" thickBot="1" thickTop="1">
      <c r="A69" s="24" t="s">
        <v>65</v>
      </c>
      <c r="B69" s="181">
        <f>C69+D69</f>
        <v>4</v>
      </c>
      <c r="C69" s="42">
        <f>'M&amp;O Core &amp; In Kind - Physicists'!C69</f>
        <v>2</v>
      </c>
      <c r="D69" s="41">
        <f>'M&amp;O Core &amp; In Kind - Physicists'!D69</f>
        <v>2</v>
      </c>
      <c r="E69" s="56">
        <f>'M&amp;O Core &amp; In Kind - Physicists'!E69</f>
        <v>0</v>
      </c>
      <c r="F69" s="94"/>
      <c r="G69" s="100">
        <v>0.25</v>
      </c>
      <c r="H69" s="1">
        <v>0.05</v>
      </c>
      <c r="I69" s="1"/>
      <c r="J69" s="1"/>
      <c r="K69" s="2">
        <v>0.1</v>
      </c>
      <c r="L69" s="9">
        <f>SUM(G69:K69)</f>
        <v>0.4</v>
      </c>
      <c r="M69" s="95"/>
      <c r="N69" s="164"/>
      <c r="O69" s="100">
        <v>0.3</v>
      </c>
      <c r="P69" s="1">
        <v>0.1</v>
      </c>
      <c r="Q69" s="1"/>
      <c r="R69" s="210"/>
      <c r="S69" s="2"/>
      <c r="T69" s="9">
        <f>SUM(O69:Q69)</f>
        <v>0.4</v>
      </c>
      <c r="U69" s="165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3">
        <f>SUM(W69:AG69)</f>
        <v>0</v>
      </c>
    </row>
    <row r="70" spans="1:34" ht="16.5" hidden="1" outlineLevel="2" thickBot="1">
      <c r="A70" s="25"/>
      <c r="B70" s="182"/>
      <c r="C70" s="43"/>
      <c r="D70" s="38"/>
      <c r="E70" s="57"/>
      <c r="F70" s="94"/>
      <c r="G70" s="101" t="s">
        <v>16</v>
      </c>
      <c r="H70" s="4" t="s">
        <v>17</v>
      </c>
      <c r="I70" s="4"/>
      <c r="J70" s="4"/>
      <c r="K70" s="5" t="s">
        <v>18</v>
      </c>
      <c r="L70" s="10"/>
      <c r="M70" s="95"/>
      <c r="N70" s="164"/>
      <c r="O70" s="101"/>
      <c r="P70" s="4"/>
      <c r="Q70" s="4"/>
      <c r="R70" s="211"/>
      <c r="S70" s="5"/>
      <c r="T70" s="10"/>
      <c r="U70" s="165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3">
        <f>SUM(W70:AG70)</f>
        <v>0</v>
      </c>
    </row>
    <row r="71" spans="1:34" ht="45.75" customHeight="1" hidden="1" outlineLevel="2" thickBot="1">
      <c r="A71" s="26"/>
      <c r="B71" s="183"/>
      <c r="C71" s="44"/>
      <c r="D71" s="39"/>
      <c r="E71" s="58"/>
      <c r="F71" s="94"/>
      <c r="G71" s="236" t="s">
        <v>115</v>
      </c>
      <c r="H71" s="237"/>
      <c r="I71" s="237"/>
      <c r="J71" s="237"/>
      <c r="K71" s="238"/>
      <c r="L71" s="102"/>
      <c r="M71" s="95"/>
      <c r="N71" s="164"/>
      <c r="O71" s="236"/>
      <c r="P71" s="237"/>
      <c r="Q71" s="237"/>
      <c r="R71" s="237"/>
      <c r="S71" s="238"/>
      <c r="T71" s="102"/>
      <c r="U71" s="165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3">
        <f>SUM(W71:AG71)</f>
        <v>0</v>
      </c>
    </row>
    <row r="72" spans="1:34" ht="28.5" customHeight="1" outlineLevel="1" collapsed="1" thickBot="1" thickTop="1">
      <c r="A72" s="24" t="s">
        <v>67</v>
      </c>
      <c r="B72" s="181">
        <f>C72+D72</f>
        <v>19</v>
      </c>
      <c r="C72" s="42">
        <f>'M&amp;O Core &amp; In Kind - Physicists'!C72</f>
        <v>5</v>
      </c>
      <c r="D72" s="41">
        <f>'M&amp;O Core &amp; In Kind - Physicists'!D72</f>
        <v>14</v>
      </c>
      <c r="E72" s="56">
        <f>'M&amp;O Core &amp; In Kind - Physicists'!E72</f>
        <v>13</v>
      </c>
      <c r="F72" s="94"/>
      <c r="G72" s="100">
        <v>1.03</v>
      </c>
      <c r="H72" s="1">
        <v>1.14</v>
      </c>
      <c r="I72" s="3">
        <v>0</v>
      </c>
      <c r="J72" s="1">
        <v>0.9</v>
      </c>
      <c r="K72" s="2">
        <v>1.8</v>
      </c>
      <c r="L72" s="9">
        <f>SUM(G72:K72)</f>
        <v>4.87</v>
      </c>
      <c r="M72" s="95"/>
      <c r="N72" s="164"/>
      <c r="O72" s="100">
        <f>0.43+0.1</f>
        <v>0.53</v>
      </c>
      <c r="P72" s="1">
        <f>0.1+0.25+0.15+0.12+0.25+0.25+0.15+1.2</f>
        <v>2.4699999999999998</v>
      </c>
      <c r="Q72" s="195">
        <f>0.25+0.25+0.12+0.15+0.6</f>
        <v>1.37</v>
      </c>
      <c r="R72" s="210" t="s">
        <v>180</v>
      </c>
      <c r="S72" s="2">
        <v>0.5</v>
      </c>
      <c r="T72" s="9">
        <f>SUM(O72:S72)</f>
        <v>4.87</v>
      </c>
      <c r="U72" s="165"/>
      <c r="W72" s="202">
        <v>0.12</v>
      </c>
      <c r="X72" s="202">
        <v>0.25</v>
      </c>
      <c r="Y72" s="202">
        <v>0.25</v>
      </c>
      <c r="Z72" s="202"/>
      <c r="AA72" s="202"/>
      <c r="AB72" s="202"/>
      <c r="AC72" s="202">
        <v>0.15</v>
      </c>
      <c r="AD72" s="202"/>
      <c r="AE72" s="202">
        <v>0.6</v>
      </c>
      <c r="AF72" s="202"/>
      <c r="AG72" s="202"/>
      <c r="AH72" s="203">
        <f>SUM(W72:AG72)</f>
        <v>1.37</v>
      </c>
    </row>
    <row r="73" spans="1:34" ht="16.5" hidden="1" outlineLevel="2" thickBot="1">
      <c r="A73" s="25"/>
      <c r="B73" s="182"/>
      <c r="C73" s="43"/>
      <c r="D73" s="38"/>
      <c r="E73" s="57"/>
      <c r="F73" s="94"/>
      <c r="G73" s="101" t="s">
        <v>16</v>
      </c>
      <c r="H73" s="4" t="s">
        <v>17</v>
      </c>
      <c r="I73" s="4"/>
      <c r="J73" s="4" t="s">
        <v>19</v>
      </c>
      <c r="K73" s="5" t="s">
        <v>20</v>
      </c>
      <c r="L73" s="10"/>
      <c r="M73" s="95"/>
      <c r="N73" s="164"/>
      <c r="O73" s="172"/>
      <c r="P73" s="166"/>
      <c r="Q73" s="166"/>
      <c r="R73" s="213"/>
      <c r="S73" s="166"/>
      <c r="T73" s="173"/>
      <c r="U73" s="165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3">
        <f>SUM(W73:AG73)</f>
        <v>0</v>
      </c>
    </row>
    <row r="74" spans="1:34" ht="52.5" customHeight="1" hidden="1" outlineLevel="2">
      <c r="A74" s="29"/>
      <c r="B74" s="182"/>
      <c r="C74" s="43"/>
      <c r="D74" s="38"/>
      <c r="E74" s="57"/>
      <c r="F74" s="94"/>
      <c r="G74" s="231" t="s">
        <v>165</v>
      </c>
      <c r="H74" s="232"/>
      <c r="I74" s="232"/>
      <c r="J74" s="232"/>
      <c r="K74" s="140"/>
      <c r="L74" s="102"/>
      <c r="M74" s="95"/>
      <c r="N74" s="164"/>
      <c r="O74" s="172"/>
      <c r="P74" s="166"/>
      <c r="Q74" s="166"/>
      <c r="R74" s="213"/>
      <c r="S74" s="166"/>
      <c r="T74" s="173"/>
      <c r="U74" s="165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3">
        <f>SUM(W74:AG74)</f>
        <v>0</v>
      </c>
    </row>
    <row r="75" spans="1:34" ht="27" customHeight="1" hidden="1" outlineLevel="2">
      <c r="A75" s="30"/>
      <c r="B75" s="182"/>
      <c r="C75" s="43"/>
      <c r="D75" s="38"/>
      <c r="E75" s="57"/>
      <c r="F75" s="94"/>
      <c r="G75" s="225" t="s">
        <v>145</v>
      </c>
      <c r="H75" s="226"/>
      <c r="I75" s="226"/>
      <c r="J75" s="226"/>
      <c r="K75" s="227"/>
      <c r="L75" s="102"/>
      <c r="M75" s="95"/>
      <c r="N75" s="164"/>
      <c r="O75" s="172"/>
      <c r="P75" s="166"/>
      <c r="Q75" s="166"/>
      <c r="R75" s="213"/>
      <c r="S75" s="166"/>
      <c r="T75" s="173"/>
      <c r="U75" s="165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3">
        <f>SUM(W75:AG75)</f>
        <v>0</v>
      </c>
    </row>
    <row r="76" spans="1:34" ht="15.75" customHeight="1" hidden="1" outlineLevel="2">
      <c r="A76" s="30"/>
      <c r="B76" s="182"/>
      <c r="C76" s="43"/>
      <c r="D76" s="38"/>
      <c r="E76" s="57"/>
      <c r="F76" s="94"/>
      <c r="G76" s="225"/>
      <c r="H76" s="226"/>
      <c r="I76" s="226"/>
      <c r="J76" s="226"/>
      <c r="K76" s="227"/>
      <c r="L76" s="102"/>
      <c r="M76" s="95"/>
      <c r="N76" s="164"/>
      <c r="O76" s="172"/>
      <c r="P76" s="166"/>
      <c r="Q76" s="166"/>
      <c r="R76" s="213"/>
      <c r="S76" s="166"/>
      <c r="T76" s="173"/>
      <c r="U76" s="165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3">
        <f>SUM(W76:AG76)</f>
        <v>0</v>
      </c>
    </row>
    <row r="77" spans="1:34" ht="26.25" customHeight="1" hidden="1" outlineLevel="2">
      <c r="A77" s="30"/>
      <c r="B77" s="182"/>
      <c r="C77" s="43"/>
      <c r="D77" s="38"/>
      <c r="E77" s="57"/>
      <c r="F77" s="94"/>
      <c r="G77" s="225" t="s">
        <v>113</v>
      </c>
      <c r="H77" s="226"/>
      <c r="I77" s="226"/>
      <c r="J77" s="226"/>
      <c r="K77" s="227"/>
      <c r="L77" s="102"/>
      <c r="M77" s="95"/>
      <c r="N77" s="164"/>
      <c r="O77" s="172"/>
      <c r="P77" s="166"/>
      <c r="Q77" s="166"/>
      <c r="R77" s="213"/>
      <c r="S77" s="166"/>
      <c r="T77" s="173"/>
      <c r="U77" s="165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3">
        <f>SUM(W77:AG77)</f>
        <v>0</v>
      </c>
    </row>
    <row r="78" spans="1:34" ht="15.75" customHeight="1" hidden="1" outlineLevel="2">
      <c r="A78" s="30"/>
      <c r="B78" s="182"/>
      <c r="C78" s="43"/>
      <c r="D78" s="38"/>
      <c r="E78" s="57"/>
      <c r="F78" s="94"/>
      <c r="G78" s="225" t="s">
        <v>146</v>
      </c>
      <c r="H78" s="226"/>
      <c r="I78" s="226"/>
      <c r="J78" s="226"/>
      <c r="K78" s="227"/>
      <c r="L78" s="102"/>
      <c r="M78" s="95"/>
      <c r="N78" s="164"/>
      <c r="O78" s="172"/>
      <c r="P78" s="166"/>
      <c r="Q78" s="166"/>
      <c r="R78" s="213"/>
      <c r="S78" s="166"/>
      <c r="T78" s="173"/>
      <c r="U78" s="165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3">
        <f>SUM(W78:AG78)</f>
        <v>0</v>
      </c>
    </row>
    <row r="79" spans="1:34" ht="12" customHeight="1" hidden="1" outlineLevel="2" thickBot="1">
      <c r="A79" s="7"/>
      <c r="B79" s="183"/>
      <c r="C79" s="44"/>
      <c r="D79" s="39"/>
      <c r="E79" s="58"/>
      <c r="F79" s="94"/>
      <c r="G79" s="233"/>
      <c r="H79" s="234"/>
      <c r="I79" s="234"/>
      <c r="J79" s="234"/>
      <c r="K79" s="235"/>
      <c r="L79" s="103"/>
      <c r="M79" s="95"/>
      <c r="N79" s="164"/>
      <c r="O79" s="172"/>
      <c r="P79" s="166"/>
      <c r="Q79" s="166"/>
      <c r="R79" s="213"/>
      <c r="S79" s="166"/>
      <c r="T79" s="173"/>
      <c r="U79" s="165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3">
        <f>SUM(W79:AG79)</f>
        <v>0</v>
      </c>
    </row>
    <row r="80" spans="1:34" ht="30.75" customHeight="1" thickBot="1" thickTop="1">
      <c r="A80" s="32" t="s">
        <v>68</v>
      </c>
      <c r="B80" s="184">
        <f>SUM(B3:B72)</f>
        <v>73</v>
      </c>
      <c r="C80" s="46">
        <f>SUM(C3:C72)</f>
        <v>32</v>
      </c>
      <c r="D80" s="45">
        <f>SUM(D3:D72)</f>
        <v>41</v>
      </c>
      <c r="E80" s="59">
        <f>SUM(E3:E72)</f>
        <v>34</v>
      </c>
      <c r="F80" s="94"/>
      <c r="G80" s="104">
        <f aca="true" t="shared" si="2" ref="G80:L80">SUM(G3:G79)</f>
        <v>3.38</v>
      </c>
      <c r="H80" s="21">
        <f t="shared" si="2"/>
        <v>4.449999999999999</v>
      </c>
      <c r="I80" s="21">
        <f t="shared" si="2"/>
        <v>2.15</v>
      </c>
      <c r="J80" s="21">
        <f t="shared" si="2"/>
        <v>3.5500000000000003</v>
      </c>
      <c r="K80" s="22">
        <f t="shared" si="2"/>
        <v>6.05</v>
      </c>
      <c r="L80" s="145">
        <f t="shared" si="2"/>
        <v>19.58</v>
      </c>
      <c r="M80" s="95"/>
      <c r="N80" s="164"/>
      <c r="O80" s="174">
        <f>SUM(O3:O79)</f>
        <v>5.2700000000000005</v>
      </c>
      <c r="P80" s="150">
        <f>SUM(P3:P79)</f>
        <v>8.815000000000001</v>
      </c>
      <c r="Q80" s="150">
        <f>SUM(Q3:Q79)</f>
        <v>4.994999999999999</v>
      </c>
      <c r="R80" s="214"/>
      <c r="S80" s="151">
        <f>SUM(S3:S79)</f>
        <v>0.5</v>
      </c>
      <c r="T80" s="145">
        <f>SUM(T3:T79)</f>
        <v>19.58</v>
      </c>
      <c r="U80" s="165"/>
      <c r="W80" s="199">
        <f aca="true" t="shared" si="3" ref="W80:AH80">SUM(W3:W79)</f>
        <v>0.31</v>
      </c>
      <c r="X80" s="199">
        <f t="shared" si="3"/>
        <v>0.9299999999999999</v>
      </c>
      <c r="Y80" s="199">
        <f t="shared" si="3"/>
        <v>0.25</v>
      </c>
      <c r="Z80" s="199">
        <f t="shared" si="3"/>
        <v>0</v>
      </c>
      <c r="AA80" s="199">
        <f t="shared" si="3"/>
        <v>0.35</v>
      </c>
      <c r="AB80" s="199">
        <f t="shared" si="3"/>
        <v>0.75</v>
      </c>
      <c r="AC80" s="199">
        <f t="shared" si="3"/>
        <v>0.9</v>
      </c>
      <c r="AD80" s="199">
        <f t="shared" si="3"/>
        <v>0.5</v>
      </c>
      <c r="AE80" s="199">
        <f t="shared" si="3"/>
        <v>0.85</v>
      </c>
      <c r="AF80" s="199">
        <f t="shared" si="3"/>
        <v>0.15</v>
      </c>
      <c r="AG80" s="199">
        <f t="shared" si="3"/>
        <v>0</v>
      </c>
      <c r="AH80" s="204">
        <f t="shared" si="3"/>
        <v>4.99</v>
      </c>
    </row>
    <row r="81" spans="1:34" ht="3.75" customHeight="1" thickBot="1" thickTop="1">
      <c r="A81" s="7"/>
      <c r="B81" s="183"/>
      <c r="C81" s="44"/>
      <c r="D81" s="39"/>
      <c r="E81" s="58"/>
      <c r="F81" s="94"/>
      <c r="G81" s="72"/>
      <c r="H81" s="6"/>
      <c r="I81" s="6"/>
      <c r="J81" s="6"/>
      <c r="K81" s="6"/>
      <c r="L81" s="146"/>
      <c r="M81" s="95"/>
      <c r="N81" s="164"/>
      <c r="O81" s="175"/>
      <c r="P81" s="167"/>
      <c r="Q81" s="167"/>
      <c r="R81" s="214"/>
      <c r="S81" s="167"/>
      <c r="T81" s="173"/>
      <c r="U81" s="165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8"/>
    </row>
    <row r="82" spans="1:34" ht="38.25" customHeight="1" outlineLevel="1" collapsed="1" thickBot="1" thickTop="1">
      <c r="A82" s="24" t="s">
        <v>69</v>
      </c>
      <c r="B82" s="181">
        <f>C82+D82</f>
        <v>3</v>
      </c>
      <c r="C82" s="42">
        <f>'M&amp;O Core &amp; In Kind - Physicists'!C82</f>
        <v>1</v>
      </c>
      <c r="D82" s="41">
        <f>'M&amp;O Core &amp; In Kind - Physicists'!D82</f>
        <v>2</v>
      </c>
      <c r="E82" s="56">
        <f>'M&amp;O Core &amp; In Kind - Physicists'!E82</f>
        <v>6</v>
      </c>
      <c r="F82" s="94"/>
      <c r="G82" s="100">
        <v>0.2</v>
      </c>
      <c r="H82" s="1">
        <v>0.045</v>
      </c>
      <c r="I82" s="1">
        <v>0.65</v>
      </c>
      <c r="J82" s="1">
        <v>0.3</v>
      </c>
      <c r="K82" s="2">
        <v>0.6</v>
      </c>
      <c r="L82" s="9">
        <f>SUM(G82:K82)</f>
        <v>1.795</v>
      </c>
      <c r="M82" s="95"/>
      <c r="N82" s="164"/>
      <c r="O82" s="100">
        <f>0.1</f>
        <v>0.1</v>
      </c>
      <c r="P82" s="1">
        <f>0.1+0.015+0.1+0.1+0.15+0.15</f>
        <v>0.6150000000000001</v>
      </c>
      <c r="Q82" s="1">
        <f>0.03+0.15+0.3+0.15+0.45</f>
        <v>1.08</v>
      </c>
      <c r="R82" s="210" t="s">
        <v>182</v>
      </c>
      <c r="S82" s="2"/>
      <c r="T82" s="9">
        <f>SUM(O82:S82)</f>
        <v>1.7950000000000002</v>
      </c>
      <c r="U82" s="165"/>
      <c r="W82" s="202">
        <v>0.03</v>
      </c>
      <c r="X82" s="202"/>
      <c r="Y82" s="202"/>
      <c r="Z82" s="202">
        <v>0.15</v>
      </c>
      <c r="AA82" s="202">
        <v>0.3</v>
      </c>
      <c r="AB82" s="202"/>
      <c r="AC82" s="202">
        <v>0.15</v>
      </c>
      <c r="AD82" s="202">
        <v>0.2</v>
      </c>
      <c r="AE82" s="202">
        <v>0.25</v>
      </c>
      <c r="AF82" s="202"/>
      <c r="AG82" s="202"/>
      <c r="AH82" s="203">
        <f aca="true" t="shared" si="4" ref="AH82:AH113">SUM(W82:AG82)</f>
        <v>1.08</v>
      </c>
    </row>
    <row r="83" spans="1:34" ht="16.5" hidden="1" outlineLevel="2" thickBot="1">
      <c r="A83" s="25"/>
      <c r="B83" s="182"/>
      <c r="C83" s="43"/>
      <c r="D83" s="38"/>
      <c r="E83" s="57"/>
      <c r="F83" s="94"/>
      <c r="G83" s="101" t="s">
        <v>16</v>
      </c>
      <c r="H83" s="4" t="s">
        <v>17</v>
      </c>
      <c r="I83" s="4" t="s">
        <v>18</v>
      </c>
      <c r="J83" s="4" t="s">
        <v>19</v>
      </c>
      <c r="K83" s="5"/>
      <c r="L83" s="10"/>
      <c r="M83" s="95"/>
      <c r="N83" s="164"/>
      <c r="O83" s="101"/>
      <c r="P83" s="4"/>
      <c r="Q83" s="4"/>
      <c r="R83" s="211"/>
      <c r="S83" s="5"/>
      <c r="T83" s="10"/>
      <c r="U83" s="165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3">
        <f t="shared" si="4"/>
        <v>0</v>
      </c>
    </row>
    <row r="84" spans="1:34" ht="18" customHeight="1" hidden="1" outlineLevel="2">
      <c r="A84" s="25"/>
      <c r="B84" s="182"/>
      <c r="C84" s="43"/>
      <c r="D84" s="38"/>
      <c r="E84" s="57"/>
      <c r="F84" s="94"/>
      <c r="G84" s="231" t="s">
        <v>23</v>
      </c>
      <c r="H84" s="232"/>
      <c r="I84" s="232"/>
      <c r="J84" s="232"/>
      <c r="K84" s="140"/>
      <c r="L84" s="102"/>
      <c r="M84" s="95"/>
      <c r="N84" s="164"/>
      <c r="O84" s="231"/>
      <c r="P84" s="232"/>
      <c r="Q84" s="232"/>
      <c r="R84" s="232"/>
      <c r="S84" s="140"/>
      <c r="T84" s="102"/>
      <c r="U84" s="165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3">
        <f t="shared" si="4"/>
        <v>0</v>
      </c>
    </row>
    <row r="85" spans="1:34" ht="18" customHeight="1" hidden="1" outlineLevel="2">
      <c r="A85" s="28"/>
      <c r="B85" s="182"/>
      <c r="C85" s="43"/>
      <c r="D85" s="38"/>
      <c r="E85" s="57"/>
      <c r="F85" s="94"/>
      <c r="G85" s="225" t="s">
        <v>43</v>
      </c>
      <c r="H85" s="226"/>
      <c r="I85" s="226"/>
      <c r="J85" s="226"/>
      <c r="K85" s="227"/>
      <c r="L85" s="102"/>
      <c r="M85" s="95"/>
      <c r="N85" s="164"/>
      <c r="O85" s="225"/>
      <c r="P85" s="226"/>
      <c r="Q85" s="226"/>
      <c r="R85" s="226"/>
      <c r="S85" s="227"/>
      <c r="T85" s="102"/>
      <c r="U85" s="165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3">
        <f t="shared" si="4"/>
        <v>0</v>
      </c>
    </row>
    <row r="86" spans="1:34" ht="18" customHeight="1" hidden="1" outlineLevel="2">
      <c r="A86" s="28"/>
      <c r="B86" s="182"/>
      <c r="C86" s="43"/>
      <c r="D86" s="38"/>
      <c r="E86" s="57"/>
      <c r="F86" s="94"/>
      <c r="G86" s="225" t="s">
        <v>44</v>
      </c>
      <c r="H86" s="226"/>
      <c r="I86" s="226"/>
      <c r="J86" s="226"/>
      <c r="K86" s="227"/>
      <c r="L86" s="102"/>
      <c r="M86" s="95"/>
      <c r="N86" s="164"/>
      <c r="O86" s="225"/>
      <c r="P86" s="226"/>
      <c r="Q86" s="226"/>
      <c r="R86" s="226"/>
      <c r="S86" s="227"/>
      <c r="T86" s="102"/>
      <c r="U86" s="165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3">
        <f t="shared" si="4"/>
        <v>0</v>
      </c>
    </row>
    <row r="87" spans="1:34" ht="18" customHeight="1" hidden="1" outlineLevel="2">
      <c r="A87" s="28"/>
      <c r="B87" s="182"/>
      <c r="C87" s="43"/>
      <c r="D87" s="38"/>
      <c r="E87" s="57"/>
      <c r="F87" s="94"/>
      <c r="G87" s="225" t="s">
        <v>89</v>
      </c>
      <c r="H87" s="226"/>
      <c r="I87" s="226"/>
      <c r="J87" s="226"/>
      <c r="K87" s="227"/>
      <c r="L87" s="102"/>
      <c r="M87" s="95"/>
      <c r="N87" s="164"/>
      <c r="O87" s="225"/>
      <c r="P87" s="226"/>
      <c r="Q87" s="226"/>
      <c r="R87" s="226"/>
      <c r="S87" s="227"/>
      <c r="T87" s="102"/>
      <c r="U87" s="165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3">
        <f t="shared" si="4"/>
        <v>0</v>
      </c>
    </row>
    <row r="88" spans="1:34" ht="15.75" customHeight="1" hidden="1" outlineLevel="2" thickBot="1">
      <c r="A88" s="8"/>
      <c r="B88" s="183"/>
      <c r="C88" s="44"/>
      <c r="D88" s="39"/>
      <c r="E88" s="58"/>
      <c r="F88" s="94"/>
      <c r="G88" s="239"/>
      <c r="H88" s="240"/>
      <c r="I88" s="240"/>
      <c r="J88" s="240"/>
      <c r="K88" s="241"/>
      <c r="L88" s="102"/>
      <c r="M88" s="95"/>
      <c r="N88" s="164"/>
      <c r="O88" s="239"/>
      <c r="P88" s="240"/>
      <c r="Q88" s="240"/>
      <c r="R88" s="240"/>
      <c r="S88" s="241"/>
      <c r="T88" s="102"/>
      <c r="U88" s="165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3">
        <f t="shared" si="4"/>
        <v>0</v>
      </c>
    </row>
    <row r="89" spans="1:34" ht="32.25" customHeight="1" outlineLevel="1" collapsed="1" thickBot="1" thickTop="1">
      <c r="A89" s="24" t="s">
        <v>70</v>
      </c>
      <c r="B89" s="181">
        <f>C89+D89</f>
        <v>9</v>
      </c>
      <c r="C89" s="42">
        <f>'M&amp;O Core &amp; In Kind - Physicists'!C89</f>
        <v>6</v>
      </c>
      <c r="D89" s="41">
        <f>'M&amp;O Core &amp; In Kind - Physicists'!D89</f>
        <v>3</v>
      </c>
      <c r="E89" s="56">
        <f>'M&amp;O Core &amp; In Kind - Physicists'!E89</f>
        <v>6</v>
      </c>
      <c r="F89" s="94"/>
      <c r="G89" s="100">
        <v>0.65</v>
      </c>
      <c r="H89" s="1">
        <v>0.48</v>
      </c>
      <c r="I89" s="1">
        <v>2.25</v>
      </c>
      <c r="J89" s="1">
        <v>0.25</v>
      </c>
      <c r="K89" s="2">
        <v>0.1</v>
      </c>
      <c r="L89" s="9">
        <f>SUM(G89:K89)</f>
        <v>3.73</v>
      </c>
      <c r="M89" s="95"/>
      <c r="N89" s="164"/>
      <c r="O89" s="100">
        <v>0.45</v>
      </c>
      <c r="P89" s="1">
        <f>0.3+0.06+0.1+0.15</f>
        <v>0.61</v>
      </c>
      <c r="Q89" s="1">
        <f>0.12+0.25+0.15+0.1+0.1+0.15+0.1</f>
        <v>0.97</v>
      </c>
      <c r="R89" s="210" t="s">
        <v>183</v>
      </c>
      <c r="S89" s="2">
        <f>1.6+0.1</f>
        <v>1.7000000000000002</v>
      </c>
      <c r="T89" s="9">
        <f>SUM(O89:S89)</f>
        <v>3.7300000000000004</v>
      </c>
      <c r="U89" s="165"/>
      <c r="W89" s="202">
        <v>0.12</v>
      </c>
      <c r="X89" s="202"/>
      <c r="Y89" s="202"/>
      <c r="Z89" s="202">
        <v>0.15</v>
      </c>
      <c r="AA89" s="202">
        <v>0.25</v>
      </c>
      <c r="AB89" s="202"/>
      <c r="AC89" s="202">
        <v>0.25</v>
      </c>
      <c r="AD89" s="202">
        <v>0.1</v>
      </c>
      <c r="AE89" s="202"/>
      <c r="AF89" s="202"/>
      <c r="AG89" s="202">
        <v>0.1</v>
      </c>
      <c r="AH89" s="203">
        <f t="shared" si="4"/>
        <v>0.97</v>
      </c>
    </row>
    <row r="90" spans="1:34" ht="25.5" customHeight="1" hidden="1" outlineLevel="2" thickBot="1">
      <c r="A90" s="25"/>
      <c r="B90" s="182"/>
      <c r="C90" s="43"/>
      <c r="D90" s="38"/>
      <c r="E90" s="57"/>
      <c r="F90" s="94"/>
      <c r="G90" s="101" t="s">
        <v>16</v>
      </c>
      <c r="H90" s="4" t="s">
        <v>17</v>
      </c>
      <c r="I90" s="4" t="s">
        <v>18</v>
      </c>
      <c r="J90" s="4" t="s">
        <v>19</v>
      </c>
      <c r="K90" s="5" t="s">
        <v>20</v>
      </c>
      <c r="L90" s="10"/>
      <c r="M90" s="95"/>
      <c r="N90" s="164"/>
      <c r="O90" s="101"/>
      <c r="P90" s="4"/>
      <c r="Q90" s="4"/>
      <c r="R90" s="211"/>
      <c r="S90" s="5"/>
      <c r="T90" s="10"/>
      <c r="U90" s="165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3">
        <f t="shared" si="4"/>
        <v>0</v>
      </c>
    </row>
    <row r="91" spans="1:34" ht="29.25" customHeight="1" hidden="1" outlineLevel="2">
      <c r="A91" s="25"/>
      <c r="B91" s="182"/>
      <c r="C91" s="43"/>
      <c r="D91" s="38"/>
      <c r="E91" s="57"/>
      <c r="F91" s="94"/>
      <c r="G91" s="231" t="s">
        <v>159</v>
      </c>
      <c r="H91" s="232"/>
      <c r="I91" s="232"/>
      <c r="J91" s="232"/>
      <c r="K91" s="140"/>
      <c r="L91" s="102"/>
      <c r="M91" s="95"/>
      <c r="N91" s="164"/>
      <c r="O91" s="231"/>
      <c r="P91" s="232"/>
      <c r="Q91" s="232"/>
      <c r="R91" s="232"/>
      <c r="S91" s="140"/>
      <c r="T91" s="102"/>
      <c r="U91" s="165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3">
        <f t="shared" si="4"/>
        <v>0</v>
      </c>
    </row>
    <row r="92" spans="1:34" ht="26.25" customHeight="1" hidden="1" outlineLevel="2">
      <c r="A92" s="28"/>
      <c r="B92" s="182"/>
      <c r="C92" s="43"/>
      <c r="D92" s="38"/>
      <c r="E92" s="57"/>
      <c r="F92" s="94"/>
      <c r="G92" s="225" t="s">
        <v>24</v>
      </c>
      <c r="H92" s="226"/>
      <c r="I92" s="226"/>
      <c r="J92" s="226"/>
      <c r="K92" s="227"/>
      <c r="L92" s="102"/>
      <c r="M92" s="95"/>
      <c r="N92" s="164"/>
      <c r="O92" s="225"/>
      <c r="P92" s="226"/>
      <c r="Q92" s="226"/>
      <c r="R92" s="226"/>
      <c r="S92" s="227"/>
      <c r="T92" s="102"/>
      <c r="U92" s="165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3">
        <f t="shared" si="4"/>
        <v>0</v>
      </c>
    </row>
    <row r="93" spans="1:34" ht="26.25" customHeight="1" hidden="1" outlineLevel="2">
      <c r="A93" s="28"/>
      <c r="B93" s="182"/>
      <c r="C93" s="43"/>
      <c r="D93" s="38"/>
      <c r="E93" s="57"/>
      <c r="F93" s="94"/>
      <c r="G93" s="225" t="s">
        <v>25</v>
      </c>
      <c r="H93" s="226"/>
      <c r="I93" s="226"/>
      <c r="J93" s="226"/>
      <c r="K93" s="227"/>
      <c r="L93" s="102"/>
      <c r="M93" s="95"/>
      <c r="N93" s="164"/>
      <c r="O93" s="225"/>
      <c r="P93" s="226"/>
      <c r="Q93" s="226"/>
      <c r="R93" s="226"/>
      <c r="S93" s="227"/>
      <c r="T93" s="102"/>
      <c r="U93" s="165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3">
        <f t="shared" si="4"/>
        <v>0</v>
      </c>
    </row>
    <row r="94" spans="1:34" ht="26.25" customHeight="1" hidden="1" outlineLevel="2">
      <c r="A94" s="28"/>
      <c r="B94" s="182"/>
      <c r="C94" s="43"/>
      <c r="D94" s="38"/>
      <c r="E94" s="57"/>
      <c r="F94" s="94"/>
      <c r="G94" s="225" t="s">
        <v>160</v>
      </c>
      <c r="H94" s="226"/>
      <c r="I94" s="226"/>
      <c r="J94" s="226"/>
      <c r="K94" s="227"/>
      <c r="L94" s="102"/>
      <c r="M94" s="95"/>
      <c r="N94" s="164"/>
      <c r="O94" s="225"/>
      <c r="P94" s="226"/>
      <c r="Q94" s="226"/>
      <c r="R94" s="226"/>
      <c r="S94" s="227"/>
      <c r="T94" s="102"/>
      <c r="U94" s="165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3">
        <f t="shared" si="4"/>
        <v>0</v>
      </c>
    </row>
    <row r="95" spans="1:34" ht="26.25" customHeight="1" hidden="1" outlineLevel="2" thickBot="1">
      <c r="A95" s="8"/>
      <c r="B95" s="183"/>
      <c r="C95" s="44"/>
      <c r="D95" s="39"/>
      <c r="E95" s="58"/>
      <c r="F95" s="94"/>
      <c r="G95" s="221" t="s">
        <v>26</v>
      </c>
      <c r="H95" s="222"/>
      <c r="I95" s="222"/>
      <c r="J95" s="222"/>
      <c r="K95" s="223"/>
      <c r="L95" s="102"/>
      <c r="M95" s="95"/>
      <c r="N95" s="164"/>
      <c r="O95" s="221"/>
      <c r="P95" s="222"/>
      <c r="Q95" s="222"/>
      <c r="R95" s="222"/>
      <c r="S95" s="223"/>
      <c r="T95" s="102"/>
      <c r="U95" s="165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3">
        <f t="shared" si="4"/>
        <v>0</v>
      </c>
    </row>
    <row r="96" spans="1:34" ht="29.25" customHeight="1" outlineLevel="1" collapsed="1" thickBot="1" thickTop="1">
      <c r="A96" s="24" t="s">
        <v>71</v>
      </c>
      <c r="B96" s="181">
        <f>C96+D96</f>
        <v>5</v>
      </c>
      <c r="C96" s="42">
        <f>'M&amp;O Core &amp; In Kind - Physicists'!C96</f>
        <v>4</v>
      </c>
      <c r="D96" s="41">
        <f>'M&amp;O Core &amp; In Kind - Physicists'!D96</f>
        <v>1</v>
      </c>
      <c r="E96" s="56">
        <f>'M&amp;O Core &amp; In Kind - Physicists'!E96</f>
        <v>3</v>
      </c>
      <c r="F96" s="94"/>
      <c r="G96" s="100">
        <v>0.15</v>
      </c>
      <c r="H96" s="1">
        <v>0.06</v>
      </c>
      <c r="I96" s="1">
        <v>0.2</v>
      </c>
      <c r="J96" s="1">
        <v>0.25</v>
      </c>
      <c r="K96" s="2">
        <v>0.9</v>
      </c>
      <c r="L96" s="9">
        <f>SUM(G96:K96)</f>
        <v>1.56</v>
      </c>
      <c r="M96" s="95"/>
      <c r="N96" s="164"/>
      <c r="O96" s="100">
        <f>0.15+0.25+0.25</f>
        <v>0.65</v>
      </c>
      <c r="P96" s="1">
        <f>0.2+0.25</f>
        <v>0.45</v>
      </c>
      <c r="Q96" s="1">
        <f>0.06+0.4</f>
        <v>0.46</v>
      </c>
      <c r="R96" s="210" t="s">
        <v>184</v>
      </c>
      <c r="S96" s="2"/>
      <c r="T96" s="9">
        <f>SUM(O96:S96)</f>
        <v>1.56</v>
      </c>
      <c r="U96" s="165"/>
      <c r="W96" s="202">
        <v>0.06</v>
      </c>
      <c r="X96" s="202"/>
      <c r="Y96" s="202"/>
      <c r="Z96" s="202"/>
      <c r="AA96" s="202"/>
      <c r="AB96" s="202"/>
      <c r="AC96" s="202"/>
      <c r="AD96" s="202"/>
      <c r="AE96" s="202">
        <v>0.4</v>
      </c>
      <c r="AF96" s="202"/>
      <c r="AG96" s="202"/>
      <c r="AH96" s="203">
        <f t="shared" si="4"/>
        <v>0.46</v>
      </c>
    </row>
    <row r="97" spans="1:34" ht="16.5" hidden="1" outlineLevel="2" thickBot="1">
      <c r="A97" s="25"/>
      <c r="B97" s="182"/>
      <c r="C97" s="43"/>
      <c r="D97" s="38"/>
      <c r="E97" s="57"/>
      <c r="F97" s="94"/>
      <c r="G97" s="101" t="s">
        <v>16</v>
      </c>
      <c r="H97" s="4" t="s">
        <v>17</v>
      </c>
      <c r="I97" s="4" t="s">
        <v>18</v>
      </c>
      <c r="J97" s="4" t="s">
        <v>19</v>
      </c>
      <c r="K97" s="5" t="s">
        <v>20</v>
      </c>
      <c r="L97" s="10"/>
      <c r="M97" s="95"/>
      <c r="N97" s="164"/>
      <c r="O97" s="101"/>
      <c r="P97" s="4"/>
      <c r="Q97" s="4"/>
      <c r="R97" s="211"/>
      <c r="S97" s="5"/>
      <c r="T97" s="10"/>
      <c r="U97" s="165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3">
        <f t="shared" si="4"/>
        <v>0</v>
      </c>
    </row>
    <row r="98" spans="1:34" ht="15.75" customHeight="1" hidden="1" outlineLevel="2">
      <c r="A98" s="25"/>
      <c r="B98" s="182"/>
      <c r="C98" s="43"/>
      <c r="D98" s="38"/>
      <c r="E98" s="57"/>
      <c r="F98" s="94"/>
      <c r="G98" s="231" t="s">
        <v>27</v>
      </c>
      <c r="H98" s="232"/>
      <c r="I98" s="232"/>
      <c r="J98" s="232"/>
      <c r="K98" s="140"/>
      <c r="L98" s="102"/>
      <c r="M98" s="95"/>
      <c r="N98" s="164"/>
      <c r="O98" s="231"/>
      <c r="P98" s="232"/>
      <c r="Q98" s="232"/>
      <c r="R98" s="232"/>
      <c r="S98" s="140"/>
      <c r="T98" s="102"/>
      <c r="U98" s="165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3">
        <f t="shared" si="4"/>
        <v>0</v>
      </c>
    </row>
    <row r="99" spans="1:34" ht="15.75" customHeight="1" hidden="1" outlineLevel="2">
      <c r="A99" s="25"/>
      <c r="B99" s="182"/>
      <c r="C99" s="43"/>
      <c r="D99" s="38"/>
      <c r="E99" s="57"/>
      <c r="F99" s="94"/>
      <c r="G99" s="225" t="s">
        <v>43</v>
      </c>
      <c r="H99" s="226"/>
      <c r="I99" s="226"/>
      <c r="J99" s="226"/>
      <c r="K99" s="227"/>
      <c r="L99" s="102"/>
      <c r="M99" s="95"/>
      <c r="N99" s="164"/>
      <c r="O99" s="225"/>
      <c r="P99" s="226"/>
      <c r="Q99" s="226"/>
      <c r="R99" s="226"/>
      <c r="S99" s="227"/>
      <c r="T99" s="102"/>
      <c r="U99" s="165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3">
        <f t="shared" si="4"/>
        <v>0</v>
      </c>
    </row>
    <row r="100" spans="1:34" ht="15.75" customHeight="1" hidden="1" outlineLevel="2">
      <c r="A100" s="28"/>
      <c r="B100" s="182"/>
      <c r="C100" s="43"/>
      <c r="D100" s="38"/>
      <c r="E100" s="57"/>
      <c r="F100" s="94"/>
      <c r="G100" s="225" t="s">
        <v>45</v>
      </c>
      <c r="H100" s="226"/>
      <c r="I100" s="226"/>
      <c r="J100" s="226"/>
      <c r="K100" s="227"/>
      <c r="L100" s="102"/>
      <c r="M100" s="95"/>
      <c r="N100" s="164"/>
      <c r="O100" s="225"/>
      <c r="P100" s="226"/>
      <c r="Q100" s="226"/>
      <c r="R100" s="226"/>
      <c r="S100" s="227"/>
      <c r="T100" s="102"/>
      <c r="U100" s="165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3">
        <f t="shared" si="4"/>
        <v>0</v>
      </c>
    </row>
    <row r="101" spans="1:34" ht="15.75" customHeight="1" hidden="1" outlineLevel="2">
      <c r="A101" s="28"/>
      <c r="B101" s="182"/>
      <c r="C101" s="43"/>
      <c r="D101" s="38"/>
      <c r="E101" s="57"/>
      <c r="F101" s="94"/>
      <c r="G101" s="225" t="s">
        <v>46</v>
      </c>
      <c r="H101" s="226"/>
      <c r="I101" s="226"/>
      <c r="J101" s="226"/>
      <c r="K101" s="227"/>
      <c r="L101" s="102"/>
      <c r="M101" s="95"/>
      <c r="N101" s="164"/>
      <c r="O101" s="225"/>
      <c r="P101" s="226"/>
      <c r="Q101" s="226"/>
      <c r="R101" s="226"/>
      <c r="S101" s="227"/>
      <c r="T101" s="102"/>
      <c r="U101" s="165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3">
        <f t="shared" si="4"/>
        <v>0</v>
      </c>
    </row>
    <row r="102" spans="1:34" ht="15.75" customHeight="1" hidden="1" outlineLevel="2">
      <c r="A102" s="28"/>
      <c r="B102" s="182"/>
      <c r="C102" s="43"/>
      <c r="D102" s="38"/>
      <c r="E102" s="57"/>
      <c r="F102" s="94"/>
      <c r="G102" s="225" t="s">
        <v>47</v>
      </c>
      <c r="H102" s="226"/>
      <c r="I102" s="226"/>
      <c r="J102" s="226"/>
      <c r="K102" s="227"/>
      <c r="L102" s="102"/>
      <c r="M102" s="95"/>
      <c r="N102" s="164"/>
      <c r="O102" s="225"/>
      <c r="P102" s="226"/>
      <c r="Q102" s="226"/>
      <c r="R102" s="226"/>
      <c r="S102" s="227"/>
      <c r="T102" s="102"/>
      <c r="U102" s="165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3">
        <f t="shared" si="4"/>
        <v>0</v>
      </c>
    </row>
    <row r="103" spans="1:34" ht="9.75" customHeight="1" hidden="1" outlineLevel="2" thickBot="1">
      <c r="A103" s="8"/>
      <c r="B103" s="183"/>
      <c r="C103" s="44"/>
      <c r="D103" s="39"/>
      <c r="E103" s="58"/>
      <c r="F103" s="94"/>
      <c r="G103" s="233"/>
      <c r="H103" s="234"/>
      <c r="I103" s="234"/>
      <c r="J103" s="234"/>
      <c r="K103" s="235"/>
      <c r="L103" s="102"/>
      <c r="M103" s="95"/>
      <c r="N103" s="164"/>
      <c r="O103" s="233"/>
      <c r="P103" s="234"/>
      <c r="Q103" s="234"/>
      <c r="R103" s="234"/>
      <c r="S103" s="235"/>
      <c r="T103" s="102"/>
      <c r="U103" s="165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3">
        <f t="shared" si="4"/>
        <v>0</v>
      </c>
    </row>
    <row r="104" spans="1:34" ht="28.5" customHeight="1" outlineLevel="1" collapsed="1" thickBot="1" thickTop="1">
      <c r="A104" s="24" t="s">
        <v>72</v>
      </c>
      <c r="B104" s="181">
        <f>C104+D104</f>
        <v>2</v>
      </c>
      <c r="C104" s="42">
        <f>'M&amp;O Core &amp; In Kind - Physicists'!C104</f>
        <v>2</v>
      </c>
      <c r="D104" s="41">
        <f>'M&amp;O Core &amp; In Kind - Physicists'!D104</f>
        <v>0</v>
      </c>
      <c r="E104" s="56">
        <f>'M&amp;O Core &amp; In Kind - Physicists'!E104</f>
        <v>2</v>
      </c>
      <c r="F104" s="94"/>
      <c r="G104" s="100"/>
      <c r="H104" s="1">
        <v>0.03</v>
      </c>
      <c r="I104" s="1">
        <v>0.65</v>
      </c>
      <c r="J104" s="1"/>
      <c r="K104" s="2"/>
      <c r="L104" s="9">
        <f>SUM(G104:K104)</f>
        <v>0.68</v>
      </c>
      <c r="M104" s="95"/>
      <c r="N104" s="164"/>
      <c r="O104" s="100">
        <v>0.25</v>
      </c>
      <c r="P104" s="1"/>
      <c r="Q104" s="1">
        <f>0.03+0.4</f>
        <v>0.43000000000000005</v>
      </c>
      <c r="R104" s="210" t="s">
        <v>185</v>
      </c>
      <c r="S104" s="2"/>
      <c r="T104" s="9">
        <f>SUM(O104:S104)</f>
        <v>0.68</v>
      </c>
      <c r="U104" s="165"/>
      <c r="W104" s="202">
        <v>0.03</v>
      </c>
      <c r="X104" s="202"/>
      <c r="Y104" s="202"/>
      <c r="Z104" s="202"/>
      <c r="AA104" s="202">
        <v>0.4</v>
      </c>
      <c r="AB104" s="202"/>
      <c r="AC104" s="202"/>
      <c r="AD104" s="202"/>
      <c r="AE104" s="202"/>
      <c r="AF104" s="202"/>
      <c r="AG104" s="202"/>
      <c r="AH104" s="203">
        <f t="shared" si="4"/>
        <v>0.43000000000000005</v>
      </c>
    </row>
    <row r="105" spans="1:34" ht="16.5" hidden="1" outlineLevel="2" thickBot="1">
      <c r="A105" s="25"/>
      <c r="B105" s="182"/>
      <c r="C105" s="43"/>
      <c r="D105" s="38"/>
      <c r="E105" s="57"/>
      <c r="F105" s="94"/>
      <c r="G105" s="101"/>
      <c r="H105" s="4" t="s">
        <v>16</v>
      </c>
      <c r="I105" s="4" t="s">
        <v>17</v>
      </c>
      <c r="J105" s="4"/>
      <c r="K105" s="5"/>
      <c r="L105" s="10"/>
      <c r="M105" s="95"/>
      <c r="N105" s="164"/>
      <c r="O105" s="101"/>
      <c r="P105" s="4"/>
      <c r="Q105" s="4"/>
      <c r="R105" s="211"/>
      <c r="S105" s="5"/>
      <c r="T105" s="10"/>
      <c r="U105" s="165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3">
        <f t="shared" si="4"/>
        <v>0</v>
      </c>
    </row>
    <row r="106" spans="1:34" ht="15.75" customHeight="1" hidden="1" outlineLevel="2">
      <c r="A106" s="25"/>
      <c r="B106" s="182"/>
      <c r="C106" s="43"/>
      <c r="D106" s="38"/>
      <c r="E106" s="57"/>
      <c r="F106" s="94"/>
      <c r="G106" s="231" t="s">
        <v>39</v>
      </c>
      <c r="H106" s="232"/>
      <c r="I106" s="232"/>
      <c r="J106" s="232"/>
      <c r="K106" s="140"/>
      <c r="L106" s="102"/>
      <c r="M106" s="95"/>
      <c r="N106" s="164"/>
      <c r="O106" s="231"/>
      <c r="P106" s="232"/>
      <c r="Q106" s="232"/>
      <c r="R106" s="232"/>
      <c r="S106" s="140"/>
      <c r="T106" s="102"/>
      <c r="U106" s="165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3">
        <f t="shared" si="4"/>
        <v>0</v>
      </c>
    </row>
    <row r="107" spans="1:34" ht="15.75" customHeight="1" hidden="1" outlineLevel="2">
      <c r="A107" s="28"/>
      <c r="B107" s="182"/>
      <c r="C107" s="43"/>
      <c r="D107" s="38"/>
      <c r="E107" s="57"/>
      <c r="F107" s="94"/>
      <c r="G107" s="225" t="s">
        <v>48</v>
      </c>
      <c r="H107" s="226"/>
      <c r="I107" s="226"/>
      <c r="J107" s="226"/>
      <c r="K107" s="227"/>
      <c r="L107" s="102"/>
      <c r="M107" s="95"/>
      <c r="N107" s="164"/>
      <c r="O107" s="225"/>
      <c r="P107" s="226"/>
      <c r="Q107" s="226"/>
      <c r="R107" s="226"/>
      <c r="S107" s="227"/>
      <c r="T107" s="102"/>
      <c r="U107" s="165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3">
        <f t="shared" si="4"/>
        <v>0</v>
      </c>
    </row>
    <row r="108" spans="1:34" ht="9" customHeight="1" hidden="1" outlineLevel="2" thickBot="1">
      <c r="A108" s="8"/>
      <c r="B108" s="183"/>
      <c r="C108" s="44"/>
      <c r="D108" s="39"/>
      <c r="E108" s="58"/>
      <c r="F108" s="94"/>
      <c r="G108" s="233"/>
      <c r="H108" s="234"/>
      <c r="I108" s="234"/>
      <c r="J108" s="234"/>
      <c r="K108" s="235"/>
      <c r="L108" s="102"/>
      <c r="M108" s="95"/>
      <c r="N108" s="164"/>
      <c r="O108" s="233"/>
      <c r="P108" s="234"/>
      <c r="Q108" s="234"/>
      <c r="R108" s="234"/>
      <c r="S108" s="235"/>
      <c r="T108" s="102"/>
      <c r="U108" s="165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3">
        <f t="shared" si="4"/>
        <v>0</v>
      </c>
    </row>
    <row r="109" spans="1:34" ht="28.5" customHeight="1" outlineLevel="1" collapsed="1" thickBot="1" thickTop="1">
      <c r="A109" s="24" t="s">
        <v>73</v>
      </c>
      <c r="B109" s="181">
        <f>C109+D109</f>
        <v>1</v>
      </c>
      <c r="C109" s="42">
        <f>'M&amp;O Core &amp; In Kind - Physicists'!C109</f>
        <v>1</v>
      </c>
      <c r="D109" s="41">
        <f>'M&amp;O Core &amp; In Kind - Physicists'!D109</f>
        <v>0</v>
      </c>
      <c r="E109" s="56">
        <f>'M&amp;O Core &amp; In Kind - Physicists'!E109</f>
        <v>6</v>
      </c>
      <c r="F109" s="94"/>
      <c r="G109" s="100">
        <v>0.15</v>
      </c>
      <c r="H109" s="1">
        <v>0.76</v>
      </c>
      <c r="I109" s="1">
        <v>0.4</v>
      </c>
      <c r="J109" s="1"/>
      <c r="K109" s="2">
        <v>0.2</v>
      </c>
      <c r="L109" s="9">
        <f>SUM(G109:K109)</f>
        <v>1.51</v>
      </c>
      <c r="M109" s="95"/>
      <c r="N109" s="164"/>
      <c r="O109" s="100">
        <v>0.15</v>
      </c>
      <c r="P109" s="1"/>
      <c r="Q109" s="1">
        <f>1.51-0.15</f>
        <v>1.36</v>
      </c>
      <c r="R109" s="210" t="s">
        <v>186</v>
      </c>
      <c r="S109" s="2"/>
      <c r="T109" s="9">
        <f>SUM(O109:S109)</f>
        <v>1.51</v>
      </c>
      <c r="U109" s="165"/>
      <c r="W109" s="202">
        <v>0.06</v>
      </c>
      <c r="X109" s="202"/>
      <c r="Y109" s="202">
        <v>0.7</v>
      </c>
      <c r="Z109" s="202"/>
      <c r="AA109" s="202">
        <v>0.4</v>
      </c>
      <c r="AB109" s="202"/>
      <c r="AC109" s="202"/>
      <c r="AD109" s="202">
        <v>0.2</v>
      </c>
      <c r="AE109" s="202"/>
      <c r="AF109" s="202"/>
      <c r="AG109" s="202"/>
      <c r="AH109" s="203">
        <f t="shared" si="4"/>
        <v>1.36</v>
      </c>
    </row>
    <row r="110" spans="1:34" ht="16.5" hidden="1" outlineLevel="2" thickBot="1">
      <c r="A110" s="25"/>
      <c r="B110" s="182"/>
      <c r="C110" s="43"/>
      <c r="D110" s="38"/>
      <c r="E110" s="57"/>
      <c r="F110" s="94"/>
      <c r="G110" s="101" t="s">
        <v>16</v>
      </c>
      <c r="H110" s="4" t="s">
        <v>17</v>
      </c>
      <c r="I110" s="4" t="s">
        <v>18</v>
      </c>
      <c r="J110" s="4"/>
      <c r="K110" s="5" t="s">
        <v>19</v>
      </c>
      <c r="L110" s="10"/>
      <c r="M110" s="95"/>
      <c r="N110" s="164"/>
      <c r="O110" s="101"/>
      <c r="P110" s="4"/>
      <c r="Q110" s="4"/>
      <c r="R110" s="211"/>
      <c r="S110" s="5"/>
      <c r="T110" s="10"/>
      <c r="U110" s="165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3">
        <f t="shared" si="4"/>
        <v>0</v>
      </c>
    </row>
    <row r="111" spans="1:34" ht="15.75" customHeight="1" hidden="1" outlineLevel="2">
      <c r="A111" s="25"/>
      <c r="B111" s="182"/>
      <c r="C111" s="43"/>
      <c r="D111" s="38"/>
      <c r="E111" s="57"/>
      <c r="F111" s="94"/>
      <c r="G111" s="231" t="s">
        <v>27</v>
      </c>
      <c r="H111" s="232"/>
      <c r="I111" s="232"/>
      <c r="J111" s="232"/>
      <c r="K111" s="140"/>
      <c r="L111" s="102"/>
      <c r="M111" s="95"/>
      <c r="N111" s="164"/>
      <c r="O111" s="231"/>
      <c r="P111" s="232"/>
      <c r="Q111" s="232"/>
      <c r="R111" s="232"/>
      <c r="S111" s="140"/>
      <c r="T111" s="102"/>
      <c r="U111" s="165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3">
        <f t="shared" si="4"/>
        <v>0</v>
      </c>
    </row>
    <row r="112" spans="1:34" ht="15.75" customHeight="1" hidden="1" outlineLevel="2">
      <c r="A112" s="28"/>
      <c r="B112" s="182"/>
      <c r="C112" s="43"/>
      <c r="D112" s="38"/>
      <c r="E112" s="57"/>
      <c r="F112" s="94"/>
      <c r="G112" s="225" t="s">
        <v>93</v>
      </c>
      <c r="H112" s="226"/>
      <c r="I112" s="226"/>
      <c r="J112" s="226"/>
      <c r="K112" s="227"/>
      <c r="L112" s="102"/>
      <c r="M112" s="95"/>
      <c r="N112" s="164"/>
      <c r="O112" s="225"/>
      <c r="P112" s="226"/>
      <c r="Q112" s="226"/>
      <c r="R112" s="226"/>
      <c r="S112" s="227"/>
      <c r="T112" s="102"/>
      <c r="U112" s="165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3">
        <f t="shared" si="4"/>
        <v>0</v>
      </c>
    </row>
    <row r="113" spans="1:34" ht="15.75" customHeight="1" hidden="1" outlineLevel="2">
      <c r="A113" s="28"/>
      <c r="B113" s="182"/>
      <c r="C113" s="43"/>
      <c r="D113" s="38"/>
      <c r="E113" s="57"/>
      <c r="F113" s="94"/>
      <c r="G113" s="225" t="s">
        <v>28</v>
      </c>
      <c r="H113" s="226"/>
      <c r="I113" s="226"/>
      <c r="J113" s="226"/>
      <c r="K113" s="227"/>
      <c r="L113" s="102"/>
      <c r="M113" s="95"/>
      <c r="N113" s="164"/>
      <c r="O113" s="225"/>
      <c r="P113" s="226"/>
      <c r="Q113" s="226"/>
      <c r="R113" s="226"/>
      <c r="S113" s="227"/>
      <c r="T113" s="102"/>
      <c r="U113" s="165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3">
        <f t="shared" si="4"/>
        <v>0</v>
      </c>
    </row>
    <row r="114" spans="1:34" ht="18.75" customHeight="1" hidden="1" outlineLevel="2" thickBot="1">
      <c r="A114" s="8"/>
      <c r="B114" s="183"/>
      <c r="C114" s="44"/>
      <c r="D114" s="39"/>
      <c r="E114" s="58"/>
      <c r="F114" s="94"/>
      <c r="G114" s="221" t="s">
        <v>94</v>
      </c>
      <c r="H114" s="222"/>
      <c r="I114" s="222"/>
      <c r="J114" s="222"/>
      <c r="K114" s="223"/>
      <c r="L114" s="102"/>
      <c r="M114" s="95"/>
      <c r="N114" s="164"/>
      <c r="O114" s="221"/>
      <c r="P114" s="222"/>
      <c r="Q114" s="222"/>
      <c r="R114" s="222"/>
      <c r="S114" s="223"/>
      <c r="T114" s="102"/>
      <c r="U114" s="165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3">
        <f aca="true" t="shared" si="5" ref="AH114:AH145">SUM(W114:AG114)</f>
        <v>0</v>
      </c>
    </row>
    <row r="115" spans="1:34" ht="29.25" customHeight="1" outlineLevel="1" collapsed="1" thickBot="1" thickTop="1">
      <c r="A115" s="24" t="s">
        <v>74</v>
      </c>
      <c r="B115" s="181">
        <f>C115+D115</f>
        <v>3</v>
      </c>
      <c r="C115" s="42">
        <f>'M&amp;O Core &amp; In Kind - Physicists'!C115</f>
        <v>2</v>
      </c>
      <c r="D115" s="41">
        <f>'M&amp;O Core &amp; In Kind - Physicists'!D115</f>
        <v>1</v>
      </c>
      <c r="E115" s="56">
        <f>'M&amp;O Core &amp; In Kind - Physicists'!E115</f>
        <v>5</v>
      </c>
      <c r="F115" s="94"/>
      <c r="G115" s="100">
        <v>0.3</v>
      </c>
      <c r="H115" s="1">
        <v>0.36</v>
      </c>
      <c r="I115" s="1">
        <v>0.4</v>
      </c>
      <c r="J115" s="1">
        <v>0.15</v>
      </c>
      <c r="K115" s="2">
        <v>0.4</v>
      </c>
      <c r="L115" s="9">
        <f>SUM(G115:K115)</f>
        <v>1.6099999999999999</v>
      </c>
      <c r="M115" s="95"/>
      <c r="N115" s="164"/>
      <c r="O115" s="100">
        <v>0.3</v>
      </c>
      <c r="P115" s="1">
        <v>0.2</v>
      </c>
      <c r="Q115" s="1">
        <f>0.15+0.96</f>
        <v>1.1099999999999999</v>
      </c>
      <c r="R115" s="210" t="s">
        <v>187</v>
      </c>
      <c r="S115" s="2"/>
      <c r="T115" s="9">
        <f>SUM(O115:S115)</f>
        <v>1.6099999999999999</v>
      </c>
      <c r="U115" s="165"/>
      <c r="W115" s="202">
        <v>0.06</v>
      </c>
      <c r="X115" s="202"/>
      <c r="Y115" s="202"/>
      <c r="Z115" s="202"/>
      <c r="AA115" s="202">
        <v>0.4</v>
      </c>
      <c r="AB115" s="202"/>
      <c r="AC115" s="202">
        <v>0.15</v>
      </c>
      <c r="AD115" s="202">
        <v>0.2</v>
      </c>
      <c r="AE115" s="202">
        <v>0.2</v>
      </c>
      <c r="AF115" s="202"/>
      <c r="AG115" s="202">
        <v>0.1</v>
      </c>
      <c r="AH115" s="203">
        <f t="shared" si="5"/>
        <v>1.11</v>
      </c>
    </row>
    <row r="116" spans="1:34" ht="16.5" hidden="1" outlineLevel="2" thickBot="1">
      <c r="A116" s="25"/>
      <c r="B116" s="182"/>
      <c r="C116" s="43"/>
      <c r="D116" s="38"/>
      <c r="E116" s="57"/>
      <c r="F116" s="94"/>
      <c r="G116" s="101" t="s">
        <v>16</v>
      </c>
      <c r="H116" s="4" t="s">
        <v>17</v>
      </c>
      <c r="I116" s="4" t="s">
        <v>18</v>
      </c>
      <c r="J116" s="4" t="s">
        <v>19</v>
      </c>
      <c r="K116" s="5" t="s">
        <v>20</v>
      </c>
      <c r="L116" s="10"/>
      <c r="M116" s="95"/>
      <c r="N116" s="164"/>
      <c r="O116" s="101"/>
      <c r="P116" s="4"/>
      <c r="Q116" s="4"/>
      <c r="R116" s="211"/>
      <c r="S116" s="5"/>
      <c r="T116" s="10"/>
      <c r="U116" s="165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3">
        <f t="shared" si="5"/>
        <v>0</v>
      </c>
    </row>
    <row r="117" spans="1:34" ht="16.5" customHeight="1" hidden="1" outlineLevel="2">
      <c r="A117" s="25"/>
      <c r="B117" s="182"/>
      <c r="C117" s="43"/>
      <c r="D117" s="38"/>
      <c r="E117" s="57"/>
      <c r="F117" s="94"/>
      <c r="G117" s="231" t="s">
        <v>117</v>
      </c>
      <c r="H117" s="232"/>
      <c r="I117" s="232"/>
      <c r="J117" s="232"/>
      <c r="K117" s="140"/>
      <c r="L117" s="102"/>
      <c r="M117" s="95"/>
      <c r="N117" s="164"/>
      <c r="O117" s="231"/>
      <c r="P117" s="232"/>
      <c r="Q117" s="232"/>
      <c r="R117" s="232"/>
      <c r="S117" s="140"/>
      <c r="T117" s="102"/>
      <c r="U117" s="165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3">
        <f t="shared" si="5"/>
        <v>0</v>
      </c>
    </row>
    <row r="118" spans="1:34" ht="16.5" customHeight="1" hidden="1" outlineLevel="2">
      <c r="A118" s="28"/>
      <c r="B118" s="182"/>
      <c r="C118" s="43"/>
      <c r="D118" s="38"/>
      <c r="E118" s="57"/>
      <c r="F118" s="94"/>
      <c r="G118" s="225" t="s">
        <v>154</v>
      </c>
      <c r="H118" s="226"/>
      <c r="I118" s="226"/>
      <c r="J118" s="226"/>
      <c r="K118" s="227"/>
      <c r="L118" s="102"/>
      <c r="M118" s="95"/>
      <c r="N118" s="164"/>
      <c r="O118" s="225"/>
      <c r="P118" s="226"/>
      <c r="Q118" s="226"/>
      <c r="R118" s="226"/>
      <c r="S118" s="227"/>
      <c r="T118" s="102"/>
      <c r="U118" s="165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3">
        <f t="shared" si="5"/>
        <v>0</v>
      </c>
    </row>
    <row r="119" spans="1:34" ht="16.5" customHeight="1" hidden="1" outlineLevel="2">
      <c r="A119" s="28"/>
      <c r="B119" s="182"/>
      <c r="C119" s="43"/>
      <c r="D119" s="38"/>
      <c r="E119" s="57"/>
      <c r="F119" s="94"/>
      <c r="G119" s="225" t="s">
        <v>11</v>
      </c>
      <c r="H119" s="226"/>
      <c r="I119" s="226"/>
      <c r="J119" s="226"/>
      <c r="K119" s="227"/>
      <c r="L119" s="102"/>
      <c r="M119" s="95"/>
      <c r="N119" s="164"/>
      <c r="O119" s="225"/>
      <c r="P119" s="226"/>
      <c r="Q119" s="226"/>
      <c r="R119" s="226"/>
      <c r="S119" s="227"/>
      <c r="T119" s="102"/>
      <c r="U119" s="165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3">
        <f t="shared" si="5"/>
        <v>0</v>
      </c>
    </row>
    <row r="120" spans="1:34" ht="16.5" customHeight="1" hidden="1" outlineLevel="2">
      <c r="A120" s="28"/>
      <c r="B120" s="182"/>
      <c r="C120" s="43"/>
      <c r="D120" s="38"/>
      <c r="E120" s="57"/>
      <c r="F120" s="94"/>
      <c r="G120" s="225" t="s">
        <v>116</v>
      </c>
      <c r="H120" s="226"/>
      <c r="I120" s="226"/>
      <c r="J120" s="226"/>
      <c r="K120" s="227"/>
      <c r="L120" s="102"/>
      <c r="M120" s="95"/>
      <c r="N120" s="164"/>
      <c r="O120" s="225"/>
      <c r="P120" s="226"/>
      <c r="Q120" s="226"/>
      <c r="R120" s="226"/>
      <c r="S120" s="227"/>
      <c r="T120" s="102"/>
      <c r="U120" s="165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3">
        <f t="shared" si="5"/>
        <v>0</v>
      </c>
    </row>
    <row r="121" spans="1:34" ht="16.5" customHeight="1" hidden="1" outlineLevel="2" thickBot="1">
      <c r="A121" s="8"/>
      <c r="B121" s="183"/>
      <c r="C121" s="44"/>
      <c r="D121" s="39"/>
      <c r="E121" s="58"/>
      <c r="F121" s="94"/>
      <c r="G121" s="221" t="s">
        <v>155</v>
      </c>
      <c r="H121" s="222"/>
      <c r="I121" s="222"/>
      <c r="J121" s="222"/>
      <c r="K121" s="223"/>
      <c r="L121" s="102"/>
      <c r="M121" s="95"/>
      <c r="N121" s="164"/>
      <c r="O121" s="221"/>
      <c r="P121" s="222"/>
      <c r="Q121" s="222"/>
      <c r="R121" s="222"/>
      <c r="S121" s="223"/>
      <c r="T121" s="102"/>
      <c r="U121" s="165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3">
        <f t="shared" si="5"/>
        <v>0</v>
      </c>
    </row>
    <row r="122" spans="1:34" ht="28.5" customHeight="1" outlineLevel="1" collapsed="1" thickBot="1" thickTop="1">
      <c r="A122" s="24" t="s">
        <v>75</v>
      </c>
      <c r="B122" s="181">
        <f>C122+D122</f>
        <v>3</v>
      </c>
      <c r="C122" s="42">
        <f>'M&amp;O Core &amp; In Kind - Physicists'!C122</f>
        <v>2</v>
      </c>
      <c r="D122" s="41">
        <f>'M&amp;O Core &amp; In Kind - Physicists'!D122</f>
        <v>1</v>
      </c>
      <c r="E122" s="56">
        <f>'M&amp;O Core &amp; In Kind - Physicists'!E122</f>
        <v>3</v>
      </c>
      <c r="F122" s="94"/>
      <c r="G122" s="142">
        <v>0.3</v>
      </c>
      <c r="H122" s="1">
        <v>0.23</v>
      </c>
      <c r="I122" s="1">
        <v>0.4</v>
      </c>
      <c r="J122" s="1">
        <v>0.1</v>
      </c>
      <c r="K122" s="2"/>
      <c r="L122" s="9">
        <f>SUM(G122:K122)</f>
        <v>1.03</v>
      </c>
      <c r="M122" s="95"/>
      <c r="N122" s="164"/>
      <c r="O122" s="193">
        <v>0.6</v>
      </c>
      <c r="P122" s="1">
        <v>0.2</v>
      </c>
      <c r="Q122" s="1">
        <v>0.03</v>
      </c>
      <c r="R122" s="210" t="s">
        <v>181</v>
      </c>
      <c r="S122" s="2">
        <v>0.2</v>
      </c>
      <c r="T122" s="9">
        <f>SUM(O122:S122)</f>
        <v>1.03</v>
      </c>
      <c r="U122" s="165"/>
      <c r="W122" s="202">
        <v>0.03</v>
      </c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3">
        <f t="shared" si="5"/>
        <v>0.03</v>
      </c>
    </row>
    <row r="123" spans="1:34" ht="16.5" hidden="1" outlineLevel="2" thickBot="1">
      <c r="A123" s="25"/>
      <c r="B123" s="182"/>
      <c r="C123" s="43"/>
      <c r="D123" s="38"/>
      <c r="E123" s="57"/>
      <c r="F123" s="94"/>
      <c r="G123" s="101" t="s">
        <v>16</v>
      </c>
      <c r="H123" s="4" t="s">
        <v>17</v>
      </c>
      <c r="I123" s="4" t="s">
        <v>18</v>
      </c>
      <c r="J123" s="4" t="s">
        <v>19</v>
      </c>
      <c r="K123" s="5"/>
      <c r="L123" s="10"/>
      <c r="M123" s="95"/>
      <c r="N123" s="164"/>
      <c r="O123" s="101"/>
      <c r="P123" s="4"/>
      <c r="Q123" s="4"/>
      <c r="R123" s="211"/>
      <c r="S123" s="5"/>
      <c r="T123" s="10"/>
      <c r="U123" s="165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3">
        <f t="shared" si="5"/>
        <v>0</v>
      </c>
    </row>
    <row r="124" spans="1:34" ht="15.75" customHeight="1" hidden="1" outlineLevel="2">
      <c r="A124" s="25"/>
      <c r="B124" s="182"/>
      <c r="C124" s="43"/>
      <c r="D124" s="38"/>
      <c r="E124" s="57"/>
      <c r="F124" s="94"/>
      <c r="G124" s="231" t="s">
        <v>29</v>
      </c>
      <c r="H124" s="232"/>
      <c r="I124" s="232"/>
      <c r="J124" s="232"/>
      <c r="K124" s="140"/>
      <c r="L124" s="102"/>
      <c r="M124" s="95"/>
      <c r="N124" s="164"/>
      <c r="O124" s="231"/>
      <c r="P124" s="232"/>
      <c r="Q124" s="232"/>
      <c r="R124" s="232"/>
      <c r="S124" s="140"/>
      <c r="T124" s="102"/>
      <c r="U124" s="165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3">
        <f t="shared" si="5"/>
        <v>0</v>
      </c>
    </row>
    <row r="125" spans="1:34" ht="15.75" customHeight="1" hidden="1" outlineLevel="2">
      <c r="A125" s="28"/>
      <c r="B125" s="182"/>
      <c r="C125" s="43"/>
      <c r="D125" s="38"/>
      <c r="E125" s="57"/>
      <c r="F125" s="94"/>
      <c r="G125" s="225" t="s">
        <v>30</v>
      </c>
      <c r="H125" s="226"/>
      <c r="I125" s="226"/>
      <c r="J125" s="226"/>
      <c r="K125" s="227"/>
      <c r="L125" s="102"/>
      <c r="M125" s="95"/>
      <c r="N125" s="164"/>
      <c r="O125" s="225"/>
      <c r="P125" s="226"/>
      <c r="Q125" s="226"/>
      <c r="R125" s="226"/>
      <c r="S125" s="227"/>
      <c r="T125" s="102"/>
      <c r="U125" s="165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3">
        <f t="shared" si="5"/>
        <v>0</v>
      </c>
    </row>
    <row r="126" spans="1:34" ht="25.5" customHeight="1" hidden="1" outlineLevel="2">
      <c r="A126" s="28"/>
      <c r="B126" s="182"/>
      <c r="C126" s="43"/>
      <c r="D126" s="38"/>
      <c r="E126" s="57"/>
      <c r="F126" s="94"/>
      <c r="G126" s="225" t="s">
        <v>163</v>
      </c>
      <c r="H126" s="226"/>
      <c r="I126" s="226"/>
      <c r="J126" s="226"/>
      <c r="K126" s="227"/>
      <c r="L126" s="102"/>
      <c r="M126" s="95"/>
      <c r="N126" s="164"/>
      <c r="O126" s="225"/>
      <c r="P126" s="226"/>
      <c r="Q126" s="226"/>
      <c r="R126" s="226"/>
      <c r="S126" s="227"/>
      <c r="T126" s="102"/>
      <c r="U126" s="165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/>
      <c r="AH126" s="203">
        <f t="shared" si="5"/>
        <v>0</v>
      </c>
    </row>
    <row r="127" spans="1:34" ht="15.75" customHeight="1" hidden="1" outlineLevel="2">
      <c r="A127" s="28"/>
      <c r="B127" s="182"/>
      <c r="C127" s="43"/>
      <c r="D127" s="38"/>
      <c r="E127" s="57"/>
      <c r="F127" s="94"/>
      <c r="G127" s="225" t="s">
        <v>31</v>
      </c>
      <c r="H127" s="226"/>
      <c r="I127" s="226"/>
      <c r="J127" s="226"/>
      <c r="K127" s="227"/>
      <c r="L127" s="102"/>
      <c r="M127" s="95"/>
      <c r="N127" s="164"/>
      <c r="O127" s="225"/>
      <c r="P127" s="226"/>
      <c r="Q127" s="226"/>
      <c r="R127" s="226"/>
      <c r="S127" s="227"/>
      <c r="T127" s="102"/>
      <c r="U127" s="165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3">
        <f t="shared" si="5"/>
        <v>0</v>
      </c>
    </row>
    <row r="128" spans="1:34" ht="9.75" customHeight="1" hidden="1" outlineLevel="2" thickBot="1">
      <c r="A128" s="8"/>
      <c r="B128" s="183"/>
      <c r="C128" s="44"/>
      <c r="D128" s="39"/>
      <c r="E128" s="58"/>
      <c r="F128" s="94"/>
      <c r="G128" s="233"/>
      <c r="H128" s="234"/>
      <c r="I128" s="234"/>
      <c r="J128" s="234"/>
      <c r="K128" s="235"/>
      <c r="L128" s="102"/>
      <c r="M128" s="95"/>
      <c r="N128" s="164"/>
      <c r="O128" s="233"/>
      <c r="P128" s="234"/>
      <c r="Q128" s="234"/>
      <c r="R128" s="234"/>
      <c r="S128" s="235"/>
      <c r="T128" s="102"/>
      <c r="U128" s="165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3">
        <f t="shared" si="5"/>
        <v>0</v>
      </c>
    </row>
    <row r="129" spans="1:34" ht="28.5" customHeight="1" outlineLevel="1" collapsed="1" thickBot="1" thickTop="1">
      <c r="A129" s="24" t="s">
        <v>76</v>
      </c>
      <c r="B129" s="181">
        <f>C129+D129</f>
        <v>2</v>
      </c>
      <c r="C129" s="42">
        <f>'M&amp;O Core &amp; In Kind - Physicists'!C129</f>
        <v>1</v>
      </c>
      <c r="D129" s="41">
        <f>'M&amp;O Core &amp; In Kind - Physicists'!D129</f>
        <v>1</v>
      </c>
      <c r="E129" s="56">
        <f>'M&amp;O Core &amp; In Kind - Physicists'!E129</f>
        <v>3</v>
      </c>
      <c r="F129" s="94"/>
      <c r="G129" s="100">
        <v>0.5</v>
      </c>
      <c r="H129" s="23">
        <v>0.145</v>
      </c>
      <c r="I129" s="1"/>
      <c r="J129" s="1"/>
      <c r="K129" s="2">
        <v>0.7</v>
      </c>
      <c r="L129" s="9">
        <f>SUM(G129:K129)</f>
        <v>1.345</v>
      </c>
      <c r="M129" s="95"/>
      <c r="N129" s="164"/>
      <c r="O129" s="100">
        <v>0.5</v>
      </c>
      <c r="P129" s="23">
        <v>0.7</v>
      </c>
      <c r="Q129" s="1">
        <v>0.145</v>
      </c>
      <c r="R129" s="210" t="s">
        <v>188</v>
      </c>
      <c r="S129" s="2"/>
      <c r="T129" s="9">
        <f>SUM(O129:S129)</f>
        <v>1.345</v>
      </c>
      <c r="U129" s="165"/>
      <c r="W129" s="202">
        <v>0.045</v>
      </c>
      <c r="X129" s="202"/>
      <c r="Y129" s="202"/>
      <c r="Z129" s="202"/>
      <c r="AA129" s="202"/>
      <c r="AB129" s="202"/>
      <c r="AC129" s="202"/>
      <c r="AD129" s="202"/>
      <c r="AE129" s="202">
        <v>0.1</v>
      </c>
      <c r="AF129" s="202"/>
      <c r="AG129" s="202"/>
      <c r="AH129" s="203">
        <f t="shared" si="5"/>
        <v>0.14500000000000002</v>
      </c>
    </row>
    <row r="130" spans="1:34" ht="16.5" hidden="1" outlineLevel="2" thickBot="1">
      <c r="A130" s="25"/>
      <c r="B130" s="182"/>
      <c r="C130" s="43"/>
      <c r="D130" s="38"/>
      <c r="E130" s="57"/>
      <c r="F130" s="94"/>
      <c r="G130" s="101" t="s">
        <v>16</v>
      </c>
      <c r="H130" s="4" t="s">
        <v>17</v>
      </c>
      <c r="I130" s="4"/>
      <c r="J130" s="4"/>
      <c r="K130" s="5" t="s">
        <v>18</v>
      </c>
      <c r="L130" s="10"/>
      <c r="M130" s="95"/>
      <c r="N130" s="164"/>
      <c r="O130" s="101"/>
      <c r="P130" s="4"/>
      <c r="Q130" s="4"/>
      <c r="R130" s="211"/>
      <c r="S130" s="5"/>
      <c r="T130" s="10"/>
      <c r="U130" s="165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3">
        <f t="shared" si="5"/>
        <v>0</v>
      </c>
    </row>
    <row r="131" spans="1:34" ht="15.75" customHeight="1" hidden="1" outlineLevel="2">
      <c r="A131" s="25"/>
      <c r="B131" s="182"/>
      <c r="C131" s="43"/>
      <c r="D131" s="38"/>
      <c r="E131" s="57"/>
      <c r="F131" s="94"/>
      <c r="G131" s="231" t="s">
        <v>91</v>
      </c>
      <c r="H131" s="232"/>
      <c r="I131" s="232"/>
      <c r="J131" s="232"/>
      <c r="K131" s="140"/>
      <c r="L131" s="102"/>
      <c r="M131" s="95"/>
      <c r="N131" s="164"/>
      <c r="O131" s="231"/>
      <c r="P131" s="232"/>
      <c r="Q131" s="232"/>
      <c r="R131" s="232"/>
      <c r="S131" s="140"/>
      <c r="T131" s="102"/>
      <c r="U131" s="165"/>
      <c r="W131" s="202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/>
      <c r="AH131" s="203">
        <f t="shared" si="5"/>
        <v>0</v>
      </c>
    </row>
    <row r="132" spans="1:34" ht="15.75" customHeight="1" hidden="1" outlineLevel="2">
      <c r="A132" s="28"/>
      <c r="B132" s="182"/>
      <c r="C132" s="43"/>
      <c r="D132" s="38"/>
      <c r="E132" s="57"/>
      <c r="F132" s="94"/>
      <c r="G132" s="225" t="s">
        <v>32</v>
      </c>
      <c r="H132" s="226"/>
      <c r="I132" s="226"/>
      <c r="J132" s="226"/>
      <c r="K132" s="227"/>
      <c r="L132" s="102"/>
      <c r="M132" s="95"/>
      <c r="N132" s="164"/>
      <c r="O132" s="225"/>
      <c r="P132" s="226"/>
      <c r="Q132" s="226"/>
      <c r="R132" s="226"/>
      <c r="S132" s="227"/>
      <c r="T132" s="102"/>
      <c r="U132" s="165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3">
        <f t="shared" si="5"/>
        <v>0</v>
      </c>
    </row>
    <row r="133" spans="1:34" ht="15.75" customHeight="1" hidden="1" outlineLevel="2">
      <c r="A133" s="28"/>
      <c r="B133" s="182"/>
      <c r="C133" s="43"/>
      <c r="D133" s="38"/>
      <c r="E133" s="57"/>
      <c r="F133" s="94"/>
      <c r="G133" s="225" t="s">
        <v>33</v>
      </c>
      <c r="H133" s="226"/>
      <c r="I133" s="226"/>
      <c r="J133" s="226"/>
      <c r="K133" s="227"/>
      <c r="L133" s="102"/>
      <c r="M133" s="95"/>
      <c r="N133" s="164"/>
      <c r="O133" s="225"/>
      <c r="P133" s="226"/>
      <c r="Q133" s="226"/>
      <c r="R133" s="226"/>
      <c r="S133" s="227"/>
      <c r="T133" s="102"/>
      <c r="U133" s="165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3">
        <f t="shared" si="5"/>
        <v>0</v>
      </c>
    </row>
    <row r="134" spans="1:34" ht="9.75" customHeight="1" hidden="1" outlineLevel="2" thickBot="1">
      <c r="A134" s="8"/>
      <c r="B134" s="183"/>
      <c r="C134" s="44"/>
      <c r="D134" s="39"/>
      <c r="E134" s="58"/>
      <c r="F134" s="94"/>
      <c r="G134" s="233"/>
      <c r="H134" s="234"/>
      <c r="I134" s="234"/>
      <c r="J134" s="234"/>
      <c r="K134" s="235"/>
      <c r="L134" s="102"/>
      <c r="M134" s="95"/>
      <c r="N134" s="164"/>
      <c r="O134" s="233"/>
      <c r="P134" s="234"/>
      <c r="Q134" s="234"/>
      <c r="R134" s="234"/>
      <c r="S134" s="235"/>
      <c r="T134" s="102"/>
      <c r="U134" s="165"/>
      <c r="W134" s="202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/>
      <c r="AH134" s="203">
        <f t="shared" si="5"/>
        <v>0</v>
      </c>
    </row>
    <row r="135" spans="1:34" ht="28.5" customHeight="1" outlineLevel="1" collapsed="1" thickBot="1" thickTop="1">
      <c r="A135" s="24" t="s">
        <v>77</v>
      </c>
      <c r="B135" s="181">
        <f>C135+D135</f>
        <v>3</v>
      </c>
      <c r="C135" s="42">
        <f>'M&amp;O Core &amp; In Kind - Physicists'!C135</f>
        <v>2</v>
      </c>
      <c r="D135" s="41">
        <f>'M&amp;O Core &amp; In Kind - Physicists'!D135</f>
        <v>1</v>
      </c>
      <c r="E135" s="56">
        <f>'M&amp;O Core &amp; In Kind - Physicists'!E135</f>
        <v>2</v>
      </c>
      <c r="F135" s="94"/>
      <c r="G135" s="100">
        <v>0.5</v>
      </c>
      <c r="H135" s="23">
        <v>0.03</v>
      </c>
      <c r="I135" s="1"/>
      <c r="J135" s="1">
        <v>0.8</v>
      </c>
      <c r="K135" s="2">
        <v>0.5</v>
      </c>
      <c r="L135" s="9">
        <f>SUM(G135:K135)</f>
        <v>1.83</v>
      </c>
      <c r="M135" s="95"/>
      <c r="N135" s="164"/>
      <c r="O135" s="100">
        <v>0.45</v>
      </c>
      <c r="P135" s="23">
        <f>0.65+0.15</f>
        <v>0.8</v>
      </c>
      <c r="Q135" s="1">
        <v>0.18</v>
      </c>
      <c r="R135" s="210" t="s">
        <v>212</v>
      </c>
      <c r="S135" s="2">
        <v>0.4</v>
      </c>
      <c r="T135" s="9">
        <f>SUM(O135:S135)</f>
        <v>1.83</v>
      </c>
      <c r="U135" s="165"/>
      <c r="W135" s="202">
        <v>0.03</v>
      </c>
      <c r="X135" s="202"/>
      <c r="Y135" s="202"/>
      <c r="Z135" s="202"/>
      <c r="AA135" s="202"/>
      <c r="AB135" s="202"/>
      <c r="AC135" s="202">
        <v>0.15</v>
      </c>
      <c r="AD135" s="202"/>
      <c r="AE135" s="202"/>
      <c r="AF135" s="202"/>
      <c r="AG135" s="202"/>
      <c r="AH135" s="203">
        <f t="shared" si="5"/>
        <v>0.18</v>
      </c>
    </row>
    <row r="136" spans="1:34" ht="16.5" hidden="1" outlineLevel="2" thickBot="1">
      <c r="A136" s="25"/>
      <c r="B136" s="182"/>
      <c r="C136" s="43"/>
      <c r="D136" s="38"/>
      <c r="E136" s="57"/>
      <c r="F136" s="94"/>
      <c r="G136" s="101" t="s">
        <v>16</v>
      </c>
      <c r="H136" s="4" t="s">
        <v>17</v>
      </c>
      <c r="I136" s="4"/>
      <c r="J136" s="4" t="s">
        <v>18</v>
      </c>
      <c r="K136" s="5"/>
      <c r="L136" s="10"/>
      <c r="M136" s="95"/>
      <c r="N136" s="164"/>
      <c r="O136" s="101"/>
      <c r="P136" s="4"/>
      <c r="Q136" s="4"/>
      <c r="R136" s="211"/>
      <c r="S136" s="5"/>
      <c r="T136" s="10"/>
      <c r="U136" s="165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3">
        <f t="shared" si="5"/>
        <v>0</v>
      </c>
    </row>
    <row r="137" spans="1:34" ht="15.75" customHeight="1" hidden="1" outlineLevel="2">
      <c r="A137" s="25"/>
      <c r="B137" s="182"/>
      <c r="C137" s="43"/>
      <c r="D137" s="38"/>
      <c r="E137" s="57"/>
      <c r="F137" s="94"/>
      <c r="G137" s="231" t="s">
        <v>161</v>
      </c>
      <c r="H137" s="232"/>
      <c r="I137" s="232"/>
      <c r="J137" s="232"/>
      <c r="K137" s="140"/>
      <c r="L137" s="102"/>
      <c r="M137" s="95"/>
      <c r="N137" s="164"/>
      <c r="O137" s="231"/>
      <c r="P137" s="232"/>
      <c r="Q137" s="232"/>
      <c r="R137" s="232"/>
      <c r="S137" s="140"/>
      <c r="T137" s="102"/>
      <c r="U137" s="165"/>
      <c r="W137" s="202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/>
      <c r="AH137" s="203">
        <f t="shared" si="5"/>
        <v>0</v>
      </c>
    </row>
    <row r="138" spans="1:34" ht="15.75" customHeight="1" hidden="1" outlineLevel="2">
      <c r="A138" s="28"/>
      <c r="B138" s="182"/>
      <c r="C138" s="43"/>
      <c r="D138" s="38"/>
      <c r="E138" s="57"/>
      <c r="F138" s="94"/>
      <c r="G138" s="225" t="s">
        <v>43</v>
      </c>
      <c r="H138" s="226"/>
      <c r="I138" s="226"/>
      <c r="J138" s="226"/>
      <c r="K138" s="227"/>
      <c r="L138" s="102"/>
      <c r="M138" s="95"/>
      <c r="N138" s="164"/>
      <c r="O138" s="225"/>
      <c r="P138" s="226"/>
      <c r="Q138" s="226"/>
      <c r="R138" s="226"/>
      <c r="S138" s="227"/>
      <c r="T138" s="102"/>
      <c r="U138" s="165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3">
        <f t="shared" si="5"/>
        <v>0</v>
      </c>
    </row>
    <row r="139" spans="1:34" ht="30" customHeight="1" hidden="1" outlineLevel="2">
      <c r="A139" s="28"/>
      <c r="B139" s="182"/>
      <c r="C139" s="43"/>
      <c r="D139" s="38"/>
      <c r="E139" s="57"/>
      <c r="F139" s="94"/>
      <c r="G139" s="225" t="s">
        <v>162</v>
      </c>
      <c r="H139" s="226"/>
      <c r="I139" s="226"/>
      <c r="J139" s="226"/>
      <c r="K139" s="227"/>
      <c r="L139" s="102"/>
      <c r="M139" s="95"/>
      <c r="N139" s="164"/>
      <c r="O139" s="225"/>
      <c r="P139" s="226"/>
      <c r="Q139" s="226"/>
      <c r="R139" s="226"/>
      <c r="S139" s="227"/>
      <c r="T139" s="102"/>
      <c r="U139" s="165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3">
        <f t="shared" si="5"/>
        <v>0</v>
      </c>
    </row>
    <row r="140" spans="1:34" ht="7.5" customHeight="1" hidden="1" outlineLevel="2" thickBot="1">
      <c r="A140" s="8"/>
      <c r="B140" s="183"/>
      <c r="C140" s="44"/>
      <c r="D140" s="39"/>
      <c r="E140" s="58"/>
      <c r="F140" s="94"/>
      <c r="G140" s="233"/>
      <c r="H140" s="234"/>
      <c r="I140" s="234"/>
      <c r="J140" s="234"/>
      <c r="K140" s="235"/>
      <c r="L140" s="102"/>
      <c r="M140" s="95"/>
      <c r="N140" s="164"/>
      <c r="O140" s="233"/>
      <c r="P140" s="234"/>
      <c r="Q140" s="234"/>
      <c r="R140" s="234"/>
      <c r="S140" s="235"/>
      <c r="T140" s="102"/>
      <c r="U140" s="165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3">
        <f t="shared" si="5"/>
        <v>0</v>
      </c>
    </row>
    <row r="141" spans="1:34" ht="28.5" customHeight="1" outlineLevel="1" collapsed="1" thickBot="1" thickTop="1">
      <c r="A141" s="24" t="s">
        <v>78</v>
      </c>
      <c r="B141" s="181">
        <f>C141+D141</f>
        <v>1</v>
      </c>
      <c r="C141" s="42">
        <f>'M&amp;O Core &amp; In Kind - Physicists'!C141</f>
        <v>1</v>
      </c>
      <c r="D141" s="41">
        <f>'M&amp;O Core &amp; In Kind - Physicists'!D141</f>
        <v>0</v>
      </c>
      <c r="E141" s="56">
        <f>'M&amp;O Core &amp; In Kind - Physicists'!E141</f>
        <v>1</v>
      </c>
      <c r="F141" s="94"/>
      <c r="G141" s="100"/>
      <c r="H141" s="23">
        <v>0.03</v>
      </c>
      <c r="I141" s="1">
        <v>0.3</v>
      </c>
      <c r="J141" s="1"/>
      <c r="K141" s="2"/>
      <c r="L141" s="9">
        <f>SUM(G141:K141)</f>
        <v>0.32999999999999996</v>
      </c>
      <c r="M141" s="95"/>
      <c r="N141" s="164"/>
      <c r="O141" s="100"/>
      <c r="P141" s="23"/>
      <c r="Q141" s="1">
        <v>0.33</v>
      </c>
      <c r="R141" s="210" t="s">
        <v>189</v>
      </c>
      <c r="S141" s="2"/>
      <c r="T141" s="9">
        <f>SUM(O141:S141)</f>
        <v>0.33</v>
      </c>
      <c r="U141" s="165"/>
      <c r="W141" s="202">
        <v>0.03</v>
      </c>
      <c r="X141" s="202"/>
      <c r="Y141" s="202"/>
      <c r="Z141" s="202"/>
      <c r="AA141" s="202"/>
      <c r="AB141" s="202">
        <v>0.3</v>
      </c>
      <c r="AC141" s="202"/>
      <c r="AD141" s="202"/>
      <c r="AE141" s="202"/>
      <c r="AF141" s="202"/>
      <c r="AG141" s="202"/>
      <c r="AH141" s="203">
        <f t="shared" si="5"/>
        <v>0.32999999999999996</v>
      </c>
    </row>
    <row r="142" spans="1:34" ht="24" customHeight="1" hidden="1" outlineLevel="2" thickBot="1">
      <c r="A142" s="25"/>
      <c r="B142" s="182"/>
      <c r="C142" s="43"/>
      <c r="D142" s="38"/>
      <c r="E142" s="57"/>
      <c r="F142" s="94"/>
      <c r="G142" s="101"/>
      <c r="H142" s="4" t="s">
        <v>16</v>
      </c>
      <c r="I142" s="4" t="s">
        <v>17</v>
      </c>
      <c r="J142" s="4"/>
      <c r="K142" s="5"/>
      <c r="L142" s="10"/>
      <c r="M142" s="95"/>
      <c r="N142" s="164"/>
      <c r="O142" s="101"/>
      <c r="P142" s="4"/>
      <c r="Q142" s="4"/>
      <c r="R142" s="211"/>
      <c r="S142" s="5"/>
      <c r="T142" s="10"/>
      <c r="U142" s="165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3">
        <f t="shared" si="5"/>
        <v>0</v>
      </c>
    </row>
    <row r="143" spans="1:34" ht="22.5" customHeight="1" hidden="1" outlineLevel="2">
      <c r="A143" s="25"/>
      <c r="B143" s="182"/>
      <c r="C143" s="43"/>
      <c r="D143" s="38"/>
      <c r="E143" s="57"/>
      <c r="F143" s="94"/>
      <c r="G143" s="225" t="s">
        <v>39</v>
      </c>
      <c r="H143" s="226"/>
      <c r="I143" s="226"/>
      <c r="J143" s="226"/>
      <c r="K143" s="227"/>
      <c r="L143" s="102"/>
      <c r="M143" s="95"/>
      <c r="N143" s="164"/>
      <c r="O143" s="225"/>
      <c r="P143" s="226"/>
      <c r="Q143" s="226"/>
      <c r="R143" s="226"/>
      <c r="S143" s="227"/>
      <c r="T143" s="102"/>
      <c r="U143" s="165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3">
        <f t="shared" si="5"/>
        <v>0</v>
      </c>
    </row>
    <row r="144" spans="1:34" ht="22.5" customHeight="1" hidden="1" outlineLevel="2" thickBot="1">
      <c r="A144" s="8"/>
      <c r="B144" s="183"/>
      <c r="C144" s="44"/>
      <c r="D144" s="39"/>
      <c r="E144" s="58"/>
      <c r="F144" s="94"/>
      <c r="G144" s="221" t="s">
        <v>99</v>
      </c>
      <c r="H144" s="222"/>
      <c r="I144" s="222"/>
      <c r="J144" s="222"/>
      <c r="K144" s="223"/>
      <c r="L144" s="102"/>
      <c r="M144" s="95"/>
      <c r="N144" s="164"/>
      <c r="O144" s="221"/>
      <c r="P144" s="222"/>
      <c r="Q144" s="222"/>
      <c r="R144" s="222"/>
      <c r="S144" s="223"/>
      <c r="T144" s="102"/>
      <c r="U144" s="165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/>
      <c r="AH144" s="203">
        <f t="shared" si="5"/>
        <v>0</v>
      </c>
    </row>
    <row r="145" spans="1:34" ht="28.5" customHeight="1" outlineLevel="1" collapsed="1" thickBot="1" thickTop="1">
      <c r="A145" s="24" t="s">
        <v>79</v>
      </c>
      <c r="B145" s="181">
        <f>C145+D145</f>
        <v>3</v>
      </c>
      <c r="C145" s="42">
        <f>'M&amp;O Core &amp; In Kind - Physicists'!C145</f>
        <v>2</v>
      </c>
      <c r="D145" s="41">
        <f>'M&amp;O Core &amp; In Kind - Physicists'!D145</f>
        <v>1</v>
      </c>
      <c r="E145" s="56">
        <f>'M&amp;O Core &amp; In Kind - Physicists'!E145</f>
        <v>3</v>
      </c>
      <c r="F145" s="94"/>
      <c r="G145" s="100"/>
      <c r="H145" s="23">
        <v>0.12</v>
      </c>
      <c r="I145" s="1"/>
      <c r="J145" s="1"/>
      <c r="K145" s="2">
        <v>0.3</v>
      </c>
      <c r="L145" s="9">
        <f>SUM(G145:K145)</f>
        <v>0.42</v>
      </c>
      <c r="M145" s="95"/>
      <c r="N145" s="164"/>
      <c r="O145" s="100"/>
      <c r="P145" s="23">
        <v>0.15</v>
      </c>
      <c r="Q145" s="1">
        <v>0.27</v>
      </c>
      <c r="R145" s="210" t="s">
        <v>190</v>
      </c>
      <c r="S145" s="2"/>
      <c r="T145" s="9">
        <f>SUM(O145:S145)</f>
        <v>0.42000000000000004</v>
      </c>
      <c r="U145" s="165"/>
      <c r="W145" s="202">
        <v>0.02</v>
      </c>
      <c r="X145" s="202">
        <v>0.1</v>
      </c>
      <c r="Y145" s="202"/>
      <c r="Z145" s="202"/>
      <c r="AA145" s="202"/>
      <c r="AB145" s="202"/>
      <c r="AC145" s="202"/>
      <c r="AD145" s="202"/>
      <c r="AE145" s="202"/>
      <c r="AF145" s="202">
        <v>0.15</v>
      </c>
      <c r="AG145" s="202"/>
      <c r="AH145" s="203">
        <f t="shared" si="5"/>
        <v>0.27</v>
      </c>
    </row>
    <row r="146" spans="1:34" ht="23.25" customHeight="1" hidden="1" outlineLevel="2" thickBot="1">
      <c r="A146" s="25"/>
      <c r="B146" s="182"/>
      <c r="C146" s="43"/>
      <c r="D146" s="38"/>
      <c r="E146" s="57"/>
      <c r="F146" s="94"/>
      <c r="G146" s="101"/>
      <c r="H146" s="4" t="s">
        <v>16</v>
      </c>
      <c r="I146" s="4"/>
      <c r="J146" s="4"/>
      <c r="K146" s="5" t="s">
        <v>17</v>
      </c>
      <c r="L146" s="10"/>
      <c r="M146" s="95"/>
      <c r="N146" s="164"/>
      <c r="O146" s="101"/>
      <c r="P146" s="4"/>
      <c r="Q146" s="4"/>
      <c r="R146" s="211"/>
      <c r="S146" s="5"/>
      <c r="T146" s="10"/>
      <c r="U146" s="165"/>
      <c r="W146" s="202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3">
        <f aca="true" t="shared" si="6" ref="AH146:AH177">SUM(W146:AG146)</f>
        <v>0</v>
      </c>
    </row>
    <row r="147" spans="1:34" ht="26.25" customHeight="1" hidden="1" outlineLevel="2">
      <c r="A147" s="25"/>
      <c r="B147" s="182"/>
      <c r="C147" s="43"/>
      <c r="D147" s="38"/>
      <c r="E147" s="57"/>
      <c r="F147" s="94"/>
      <c r="G147" s="231" t="s">
        <v>122</v>
      </c>
      <c r="H147" s="232"/>
      <c r="I147" s="232"/>
      <c r="J147" s="232"/>
      <c r="K147" s="140"/>
      <c r="L147" s="102"/>
      <c r="M147" s="95"/>
      <c r="N147" s="164"/>
      <c r="O147" s="231"/>
      <c r="P147" s="232"/>
      <c r="Q147" s="232"/>
      <c r="R147" s="232"/>
      <c r="S147" s="140"/>
      <c r="T147" s="102"/>
      <c r="U147" s="165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3">
        <f t="shared" si="6"/>
        <v>0</v>
      </c>
    </row>
    <row r="148" spans="1:34" ht="26.25" customHeight="1" hidden="1" outlineLevel="2" thickBot="1">
      <c r="A148" s="8"/>
      <c r="B148" s="183"/>
      <c r="C148" s="44"/>
      <c r="D148" s="39"/>
      <c r="E148" s="58"/>
      <c r="F148" s="94"/>
      <c r="G148" s="221" t="s">
        <v>123</v>
      </c>
      <c r="H148" s="222"/>
      <c r="I148" s="222"/>
      <c r="J148" s="222"/>
      <c r="K148" s="223"/>
      <c r="L148" s="102"/>
      <c r="M148" s="95"/>
      <c r="N148" s="164"/>
      <c r="O148" s="221"/>
      <c r="P148" s="222"/>
      <c r="Q148" s="222"/>
      <c r="R148" s="222"/>
      <c r="S148" s="223"/>
      <c r="T148" s="102"/>
      <c r="U148" s="165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3">
        <f t="shared" si="6"/>
        <v>0</v>
      </c>
    </row>
    <row r="149" spans="1:34" ht="28.5" customHeight="1" outlineLevel="1" collapsed="1" thickBot="1" thickTop="1">
      <c r="A149" s="24" t="s">
        <v>80</v>
      </c>
      <c r="B149" s="181">
        <f>C149+D149</f>
        <v>3</v>
      </c>
      <c r="C149" s="42">
        <f>'M&amp;O Core &amp; In Kind - Physicists'!C149</f>
        <v>1</v>
      </c>
      <c r="D149" s="41">
        <f>'M&amp;O Core &amp; In Kind - Physicists'!D149</f>
        <v>2</v>
      </c>
      <c r="E149" s="56">
        <f>'M&amp;O Core &amp; In Kind - Physicists'!E149</f>
        <v>3</v>
      </c>
      <c r="F149" s="94"/>
      <c r="G149" s="100"/>
      <c r="H149" s="23">
        <v>0.03</v>
      </c>
      <c r="I149" s="1"/>
      <c r="J149" s="1">
        <v>0.4</v>
      </c>
      <c r="K149" s="2">
        <v>0.6</v>
      </c>
      <c r="L149" s="9">
        <f>SUM(G149:K149)</f>
        <v>1.03</v>
      </c>
      <c r="M149" s="95"/>
      <c r="N149" s="164"/>
      <c r="O149" s="100">
        <v>0.45</v>
      </c>
      <c r="P149" s="23">
        <v>0.2</v>
      </c>
      <c r="Q149" s="1">
        <v>0.38</v>
      </c>
      <c r="R149" s="210" t="s">
        <v>191</v>
      </c>
      <c r="S149" s="2"/>
      <c r="T149" s="9">
        <f>SUM(O149:S149)</f>
        <v>1.03</v>
      </c>
      <c r="U149" s="165"/>
      <c r="W149" s="202">
        <v>0.03</v>
      </c>
      <c r="X149" s="202"/>
      <c r="Y149" s="202"/>
      <c r="Z149" s="202"/>
      <c r="AA149" s="202"/>
      <c r="AB149" s="202"/>
      <c r="AC149" s="202">
        <v>0.15</v>
      </c>
      <c r="AD149" s="202"/>
      <c r="AE149" s="202">
        <v>0.2</v>
      </c>
      <c r="AF149" s="202"/>
      <c r="AG149" s="202"/>
      <c r="AH149" s="203">
        <f t="shared" si="6"/>
        <v>0.38</v>
      </c>
    </row>
    <row r="150" spans="1:34" ht="16.5" hidden="1" outlineLevel="2" thickBot="1">
      <c r="A150" s="25"/>
      <c r="B150" s="182"/>
      <c r="C150" s="43"/>
      <c r="D150" s="38"/>
      <c r="E150" s="57"/>
      <c r="F150" s="94"/>
      <c r="G150" s="101"/>
      <c r="H150" s="4" t="s">
        <v>16</v>
      </c>
      <c r="I150" s="4"/>
      <c r="J150" s="4" t="s">
        <v>17</v>
      </c>
      <c r="K150" s="5" t="s">
        <v>18</v>
      </c>
      <c r="L150" s="10"/>
      <c r="M150" s="95"/>
      <c r="N150" s="164"/>
      <c r="O150" s="101"/>
      <c r="P150" s="4"/>
      <c r="Q150" s="4"/>
      <c r="R150" s="211"/>
      <c r="S150" s="5"/>
      <c r="T150" s="10"/>
      <c r="U150" s="165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3">
        <f t="shared" si="6"/>
        <v>0</v>
      </c>
    </row>
    <row r="151" spans="1:34" ht="27" customHeight="1" hidden="1" outlineLevel="2">
      <c r="A151" s="25"/>
      <c r="B151" s="182"/>
      <c r="C151" s="43"/>
      <c r="D151" s="38"/>
      <c r="E151" s="57"/>
      <c r="F151" s="94"/>
      <c r="G151" s="231" t="s">
        <v>49</v>
      </c>
      <c r="H151" s="232"/>
      <c r="I151" s="232"/>
      <c r="J151" s="232"/>
      <c r="K151" s="140"/>
      <c r="L151" s="102"/>
      <c r="M151" s="95"/>
      <c r="N151" s="164"/>
      <c r="O151" s="231"/>
      <c r="P151" s="232"/>
      <c r="Q151" s="232"/>
      <c r="R151" s="232"/>
      <c r="S151" s="140"/>
      <c r="T151" s="102"/>
      <c r="U151" s="165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3">
        <f t="shared" si="6"/>
        <v>0</v>
      </c>
    </row>
    <row r="152" spans="1:34" ht="20.25" customHeight="1" hidden="1" outlineLevel="2" thickBot="1">
      <c r="A152" s="8"/>
      <c r="B152" s="183"/>
      <c r="C152" s="44"/>
      <c r="D152" s="39"/>
      <c r="E152" s="58"/>
      <c r="F152" s="94"/>
      <c r="G152" s="221" t="s">
        <v>90</v>
      </c>
      <c r="H152" s="222"/>
      <c r="I152" s="222"/>
      <c r="J152" s="222"/>
      <c r="K152" s="223"/>
      <c r="L152" s="102"/>
      <c r="M152" s="95"/>
      <c r="N152" s="164"/>
      <c r="O152" s="221"/>
      <c r="P152" s="222"/>
      <c r="Q152" s="222"/>
      <c r="R152" s="222"/>
      <c r="S152" s="223"/>
      <c r="T152" s="102"/>
      <c r="U152" s="165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3">
        <f t="shared" si="6"/>
        <v>0</v>
      </c>
    </row>
    <row r="153" spans="1:34" ht="28.5" customHeight="1" outlineLevel="1" collapsed="1" thickBot="1" thickTop="1">
      <c r="A153" s="24" t="s">
        <v>81</v>
      </c>
      <c r="B153" s="181">
        <f>C153+D153</f>
        <v>3</v>
      </c>
      <c r="C153" s="42">
        <f>'M&amp;O Core &amp; In Kind - Physicists'!C153</f>
        <v>1</v>
      </c>
      <c r="D153" s="41">
        <f>'M&amp;O Core &amp; In Kind - Physicists'!D153</f>
        <v>2</v>
      </c>
      <c r="E153" s="56">
        <f>'M&amp;O Core &amp; In Kind - Physicists'!E153</f>
        <v>4</v>
      </c>
      <c r="F153" s="94"/>
      <c r="G153" s="100">
        <v>0.1</v>
      </c>
      <c r="H153" s="23">
        <v>0.03</v>
      </c>
      <c r="I153" s="1"/>
      <c r="J153" s="1"/>
      <c r="K153" s="2">
        <v>0.2</v>
      </c>
      <c r="L153" s="9">
        <f>SUM(G153:K153)</f>
        <v>0.33</v>
      </c>
      <c r="M153" s="95"/>
      <c r="N153" s="164"/>
      <c r="O153" s="100"/>
      <c r="P153" s="23">
        <v>0.15</v>
      </c>
      <c r="Q153" s="1">
        <v>0.18</v>
      </c>
      <c r="R153" s="210" t="s">
        <v>192</v>
      </c>
      <c r="S153" s="2"/>
      <c r="T153" s="9">
        <f>SUM(O153:S153)</f>
        <v>0.32999999999999996</v>
      </c>
      <c r="U153" s="165"/>
      <c r="W153" s="202">
        <v>0.03</v>
      </c>
      <c r="X153" s="202"/>
      <c r="Y153" s="202"/>
      <c r="Z153" s="202"/>
      <c r="AA153" s="202">
        <v>0.1</v>
      </c>
      <c r="AB153" s="202"/>
      <c r="AC153" s="202"/>
      <c r="AD153" s="202"/>
      <c r="AE153" s="202"/>
      <c r="AF153" s="202"/>
      <c r="AG153" s="202">
        <v>0.05</v>
      </c>
      <c r="AH153" s="203">
        <f t="shared" si="6"/>
        <v>0.18</v>
      </c>
    </row>
    <row r="154" spans="1:34" ht="16.5" hidden="1" outlineLevel="2" thickBot="1">
      <c r="A154" s="25"/>
      <c r="B154" s="182"/>
      <c r="C154" s="43"/>
      <c r="D154" s="38"/>
      <c r="E154" s="57"/>
      <c r="F154" s="94"/>
      <c r="G154" s="101" t="s">
        <v>16</v>
      </c>
      <c r="H154" s="4" t="s">
        <v>17</v>
      </c>
      <c r="I154" s="4"/>
      <c r="J154" s="4"/>
      <c r="K154" s="5" t="s">
        <v>18</v>
      </c>
      <c r="L154" s="10"/>
      <c r="M154" s="95"/>
      <c r="N154" s="164"/>
      <c r="O154" s="101"/>
      <c r="P154" s="4"/>
      <c r="Q154" s="4"/>
      <c r="R154" s="211"/>
      <c r="S154" s="5"/>
      <c r="T154" s="10"/>
      <c r="U154" s="165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/>
      <c r="AH154" s="203">
        <f t="shared" si="6"/>
        <v>0</v>
      </c>
    </row>
    <row r="155" spans="1:34" ht="15.75" customHeight="1" hidden="1" outlineLevel="2">
      <c r="A155" s="25"/>
      <c r="B155" s="182"/>
      <c r="C155" s="43"/>
      <c r="D155" s="38"/>
      <c r="E155" s="57"/>
      <c r="F155" s="94"/>
      <c r="G155" s="231" t="s">
        <v>34</v>
      </c>
      <c r="H155" s="232"/>
      <c r="I155" s="232"/>
      <c r="J155" s="232"/>
      <c r="K155" s="140"/>
      <c r="L155" s="102"/>
      <c r="M155" s="95"/>
      <c r="N155" s="164"/>
      <c r="O155" s="231"/>
      <c r="P155" s="232"/>
      <c r="Q155" s="232"/>
      <c r="R155" s="232"/>
      <c r="S155" s="140"/>
      <c r="T155" s="102"/>
      <c r="U155" s="165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3">
        <f t="shared" si="6"/>
        <v>0</v>
      </c>
    </row>
    <row r="156" spans="1:34" ht="15.75" customHeight="1" hidden="1" outlineLevel="2">
      <c r="A156" s="28"/>
      <c r="B156" s="182"/>
      <c r="C156" s="43"/>
      <c r="D156" s="38"/>
      <c r="E156" s="57"/>
      <c r="F156" s="94"/>
      <c r="G156" s="225" t="s">
        <v>43</v>
      </c>
      <c r="H156" s="226"/>
      <c r="I156" s="226"/>
      <c r="J156" s="226"/>
      <c r="K156" s="227"/>
      <c r="L156" s="102"/>
      <c r="M156" s="95"/>
      <c r="N156" s="164"/>
      <c r="O156" s="225"/>
      <c r="P156" s="226"/>
      <c r="Q156" s="226"/>
      <c r="R156" s="226"/>
      <c r="S156" s="227"/>
      <c r="T156" s="102"/>
      <c r="U156" s="165"/>
      <c r="W156" s="202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/>
      <c r="AH156" s="203">
        <f t="shared" si="6"/>
        <v>0</v>
      </c>
    </row>
    <row r="157" spans="1:34" ht="15.75" customHeight="1" hidden="1" outlineLevel="2">
      <c r="A157" s="28"/>
      <c r="B157" s="182"/>
      <c r="C157" s="43"/>
      <c r="D157" s="38"/>
      <c r="E157" s="57"/>
      <c r="F157" s="94"/>
      <c r="G157" s="225" t="s">
        <v>50</v>
      </c>
      <c r="H157" s="226"/>
      <c r="I157" s="226"/>
      <c r="J157" s="226"/>
      <c r="K157" s="227"/>
      <c r="L157" s="102"/>
      <c r="M157" s="95"/>
      <c r="N157" s="164"/>
      <c r="O157" s="225"/>
      <c r="P157" s="226"/>
      <c r="Q157" s="226"/>
      <c r="R157" s="226"/>
      <c r="S157" s="227"/>
      <c r="T157" s="102"/>
      <c r="U157" s="165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3">
        <f t="shared" si="6"/>
        <v>0</v>
      </c>
    </row>
    <row r="158" spans="1:34" ht="9.75" customHeight="1" hidden="1" outlineLevel="2" thickBot="1">
      <c r="A158" s="8"/>
      <c r="B158" s="183"/>
      <c r="C158" s="44"/>
      <c r="D158" s="39"/>
      <c r="E158" s="58"/>
      <c r="F158" s="94"/>
      <c r="G158" s="233"/>
      <c r="H158" s="234"/>
      <c r="I158" s="234"/>
      <c r="J158" s="234"/>
      <c r="K158" s="235"/>
      <c r="L158" s="102"/>
      <c r="M158" s="95"/>
      <c r="N158" s="164"/>
      <c r="O158" s="233"/>
      <c r="P158" s="234"/>
      <c r="Q158" s="234"/>
      <c r="R158" s="234"/>
      <c r="S158" s="235"/>
      <c r="T158" s="102"/>
      <c r="U158" s="165"/>
      <c r="W158" s="202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3">
        <f t="shared" si="6"/>
        <v>0</v>
      </c>
    </row>
    <row r="159" spans="1:34" ht="28.5" customHeight="1" outlineLevel="1" collapsed="1" thickBot="1" thickTop="1">
      <c r="A159" s="24" t="s">
        <v>82</v>
      </c>
      <c r="B159" s="181">
        <f>C159+D159</f>
        <v>1</v>
      </c>
      <c r="C159" s="42">
        <f>'M&amp;O Core &amp; In Kind - Physicists'!C159</f>
        <v>1</v>
      </c>
      <c r="D159" s="41">
        <f>'M&amp;O Core &amp; In Kind - Physicists'!D159</f>
        <v>0</v>
      </c>
      <c r="E159" s="56">
        <f>'M&amp;O Core &amp; In Kind - Physicists'!E159</f>
        <v>1</v>
      </c>
      <c r="F159" s="94"/>
      <c r="G159" s="100"/>
      <c r="H159" s="23">
        <v>0.02</v>
      </c>
      <c r="I159" s="1"/>
      <c r="J159" s="1"/>
      <c r="K159" s="2">
        <v>0.2</v>
      </c>
      <c r="L159" s="9">
        <f>SUM(G159:K159)</f>
        <v>0.22</v>
      </c>
      <c r="M159" s="95"/>
      <c r="N159" s="164"/>
      <c r="O159" s="100"/>
      <c r="P159" s="23"/>
      <c r="Q159" s="1">
        <v>0.22</v>
      </c>
      <c r="R159" s="210" t="s">
        <v>193</v>
      </c>
      <c r="S159" s="2"/>
      <c r="T159" s="9">
        <f>SUM(O159:S159)</f>
        <v>0.22</v>
      </c>
      <c r="U159" s="165"/>
      <c r="W159" s="202">
        <v>0.02</v>
      </c>
      <c r="X159" s="202"/>
      <c r="Y159" s="202"/>
      <c r="Z159" s="202"/>
      <c r="AA159" s="202"/>
      <c r="AB159" s="202"/>
      <c r="AC159" s="202"/>
      <c r="AD159" s="202">
        <v>0.2</v>
      </c>
      <c r="AE159" s="202"/>
      <c r="AF159" s="202"/>
      <c r="AG159" s="202"/>
      <c r="AH159" s="203">
        <f t="shared" si="6"/>
        <v>0.22</v>
      </c>
    </row>
    <row r="160" spans="1:34" ht="16.5" hidden="1" outlineLevel="2" thickBot="1">
      <c r="A160" s="25"/>
      <c r="B160" s="182"/>
      <c r="C160" s="43"/>
      <c r="D160" s="38"/>
      <c r="E160" s="57"/>
      <c r="F160" s="94"/>
      <c r="G160" s="101"/>
      <c r="H160" s="4" t="s">
        <v>16</v>
      </c>
      <c r="I160" s="4"/>
      <c r="J160" s="4"/>
      <c r="K160" s="5"/>
      <c r="L160" s="10"/>
      <c r="M160" s="95"/>
      <c r="N160" s="164"/>
      <c r="O160" s="101"/>
      <c r="P160" s="4"/>
      <c r="Q160" s="4"/>
      <c r="R160" s="211"/>
      <c r="S160" s="5"/>
      <c r="T160" s="10"/>
      <c r="U160" s="165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/>
      <c r="AH160" s="203">
        <f t="shared" si="6"/>
        <v>0</v>
      </c>
    </row>
    <row r="161" spans="1:34" ht="16.5" customHeight="1" hidden="1" outlineLevel="2" thickBot="1">
      <c r="A161" s="25"/>
      <c r="B161" s="182"/>
      <c r="C161" s="43"/>
      <c r="D161" s="38"/>
      <c r="E161" s="57"/>
      <c r="F161" s="94"/>
      <c r="G161" s="242" t="s">
        <v>39</v>
      </c>
      <c r="H161" s="243"/>
      <c r="I161" s="243"/>
      <c r="J161" s="243"/>
      <c r="K161" s="244"/>
      <c r="L161" s="102"/>
      <c r="M161" s="95"/>
      <c r="N161" s="164"/>
      <c r="O161" s="242"/>
      <c r="P161" s="243"/>
      <c r="Q161" s="243"/>
      <c r="R161" s="243"/>
      <c r="S161" s="244"/>
      <c r="T161" s="102"/>
      <c r="U161" s="165"/>
      <c r="W161" s="202"/>
      <c r="X161" s="202"/>
      <c r="Y161" s="202"/>
      <c r="Z161" s="202"/>
      <c r="AA161" s="202"/>
      <c r="AB161" s="202"/>
      <c r="AC161" s="202"/>
      <c r="AD161" s="202"/>
      <c r="AE161" s="202"/>
      <c r="AF161" s="202"/>
      <c r="AG161" s="202"/>
      <c r="AH161" s="203">
        <f t="shared" si="6"/>
        <v>0</v>
      </c>
    </row>
    <row r="162" spans="1:34" ht="8.25" customHeight="1" hidden="1" outlineLevel="2" thickBot="1" thickTop="1">
      <c r="A162" s="8"/>
      <c r="B162" s="183"/>
      <c r="C162" s="44"/>
      <c r="D162" s="39"/>
      <c r="E162" s="58"/>
      <c r="F162" s="94"/>
      <c r="G162" s="233"/>
      <c r="H162" s="234"/>
      <c r="I162" s="234"/>
      <c r="J162" s="234"/>
      <c r="K162" s="235"/>
      <c r="L162" s="102"/>
      <c r="M162" s="95"/>
      <c r="N162" s="164"/>
      <c r="O162" s="233"/>
      <c r="P162" s="234"/>
      <c r="Q162" s="234"/>
      <c r="R162" s="234"/>
      <c r="S162" s="235"/>
      <c r="T162" s="102"/>
      <c r="U162" s="165"/>
      <c r="W162" s="202"/>
      <c r="X162" s="202"/>
      <c r="Y162" s="202"/>
      <c r="Z162" s="202"/>
      <c r="AA162" s="202"/>
      <c r="AB162" s="202"/>
      <c r="AC162" s="202"/>
      <c r="AD162" s="202"/>
      <c r="AE162" s="202"/>
      <c r="AF162" s="202"/>
      <c r="AG162" s="202"/>
      <c r="AH162" s="203">
        <f t="shared" si="6"/>
        <v>0</v>
      </c>
    </row>
    <row r="163" spans="1:34" ht="32.25" customHeight="1" outlineLevel="1" collapsed="1" thickBot="1" thickTop="1">
      <c r="A163" s="24" t="s">
        <v>83</v>
      </c>
      <c r="B163" s="181">
        <f>C163+D163</f>
        <v>3</v>
      </c>
      <c r="C163" s="42">
        <f>'M&amp;O Core &amp; In Kind - Physicists'!C163</f>
        <v>3</v>
      </c>
      <c r="D163" s="41">
        <f>'M&amp;O Core &amp; In Kind - Physicists'!D163</f>
        <v>0</v>
      </c>
      <c r="E163" s="56">
        <f>'M&amp;O Core &amp; In Kind - Physicists'!E163</f>
        <v>2</v>
      </c>
      <c r="F163" s="94"/>
      <c r="G163" s="100">
        <v>0.2</v>
      </c>
      <c r="H163" s="23">
        <v>0.16</v>
      </c>
      <c r="I163" s="1"/>
      <c r="J163" s="1">
        <v>0.35</v>
      </c>
      <c r="K163" s="2"/>
      <c r="L163" s="9">
        <f>SUM(G163:K163)</f>
        <v>0.71</v>
      </c>
      <c r="M163" s="95"/>
      <c r="N163" s="164"/>
      <c r="O163" s="100">
        <v>0.55</v>
      </c>
      <c r="P163" s="23"/>
      <c r="Q163" s="1">
        <v>0.16</v>
      </c>
      <c r="R163" s="210" t="s">
        <v>194</v>
      </c>
      <c r="S163" s="2"/>
      <c r="T163" s="9">
        <f>SUM(O163:S163)</f>
        <v>0.7100000000000001</v>
      </c>
      <c r="U163" s="165"/>
      <c r="W163" s="202">
        <v>0.03</v>
      </c>
      <c r="X163" s="202">
        <v>0.13</v>
      </c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3">
        <f t="shared" si="6"/>
        <v>0.16</v>
      </c>
    </row>
    <row r="164" spans="1:34" ht="16.5" hidden="1" outlineLevel="2" thickBot="1">
      <c r="A164" s="25"/>
      <c r="B164" s="182"/>
      <c r="C164" s="43"/>
      <c r="D164" s="38"/>
      <c r="E164" s="57"/>
      <c r="F164" s="94"/>
      <c r="G164" s="101" t="s">
        <v>16</v>
      </c>
      <c r="H164" s="4" t="s">
        <v>17</v>
      </c>
      <c r="I164" s="4"/>
      <c r="J164" s="4" t="s">
        <v>18</v>
      </c>
      <c r="K164" s="5"/>
      <c r="L164" s="10"/>
      <c r="M164" s="95"/>
      <c r="N164" s="164"/>
      <c r="O164" s="101"/>
      <c r="P164" s="4"/>
      <c r="Q164" s="4"/>
      <c r="R164" s="211"/>
      <c r="S164" s="5"/>
      <c r="T164" s="10"/>
      <c r="U164" s="165"/>
      <c r="W164" s="202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2"/>
      <c r="AH164" s="203">
        <f t="shared" si="6"/>
        <v>0</v>
      </c>
    </row>
    <row r="165" spans="1:34" ht="15.75" customHeight="1" hidden="1" outlineLevel="2">
      <c r="A165" s="25"/>
      <c r="B165" s="182"/>
      <c r="C165" s="43"/>
      <c r="D165" s="38"/>
      <c r="E165" s="57"/>
      <c r="F165" s="94"/>
      <c r="G165" s="231" t="s">
        <v>35</v>
      </c>
      <c r="H165" s="232"/>
      <c r="I165" s="232"/>
      <c r="J165" s="232"/>
      <c r="K165" s="140"/>
      <c r="L165" s="102"/>
      <c r="M165" s="95"/>
      <c r="N165" s="164"/>
      <c r="O165" s="231"/>
      <c r="P165" s="232"/>
      <c r="Q165" s="232"/>
      <c r="R165" s="232"/>
      <c r="S165" s="140"/>
      <c r="T165" s="102"/>
      <c r="U165" s="165"/>
      <c r="W165" s="202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2"/>
      <c r="AH165" s="203">
        <f t="shared" si="6"/>
        <v>0</v>
      </c>
    </row>
    <row r="166" spans="1:34" ht="15.75" customHeight="1" hidden="1" outlineLevel="2">
      <c r="A166" s="28"/>
      <c r="B166" s="182"/>
      <c r="C166" s="43"/>
      <c r="D166" s="38"/>
      <c r="E166" s="57"/>
      <c r="F166" s="94"/>
      <c r="G166" s="225" t="s">
        <v>36</v>
      </c>
      <c r="H166" s="226"/>
      <c r="I166" s="226"/>
      <c r="J166" s="226"/>
      <c r="K166" s="227"/>
      <c r="L166" s="102"/>
      <c r="M166" s="95"/>
      <c r="N166" s="164"/>
      <c r="O166" s="225"/>
      <c r="P166" s="226"/>
      <c r="Q166" s="226"/>
      <c r="R166" s="226"/>
      <c r="S166" s="227"/>
      <c r="T166" s="102"/>
      <c r="U166" s="165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3">
        <f t="shared" si="6"/>
        <v>0</v>
      </c>
    </row>
    <row r="167" spans="1:34" ht="15.75" customHeight="1" hidden="1" outlineLevel="2">
      <c r="A167" s="28"/>
      <c r="B167" s="182"/>
      <c r="C167" s="43"/>
      <c r="D167" s="38"/>
      <c r="E167" s="57"/>
      <c r="F167" s="94"/>
      <c r="G167" s="225" t="s">
        <v>37</v>
      </c>
      <c r="H167" s="226"/>
      <c r="I167" s="226"/>
      <c r="J167" s="226"/>
      <c r="K167" s="227"/>
      <c r="L167" s="102"/>
      <c r="M167" s="95"/>
      <c r="N167" s="164"/>
      <c r="O167" s="225"/>
      <c r="P167" s="226"/>
      <c r="Q167" s="226"/>
      <c r="R167" s="226"/>
      <c r="S167" s="227"/>
      <c r="T167" s="102"/>
      <c r="U167" s="165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3">
        <f t="shared" si="6"/>
        <v>0</v>
      </c>
    </row>
    <row r="168" spans="1:34" ht="7.5" customHeight="1" hidden="1" outlineLevel="2" thickBot="1">
      <c r="A168" s="8"/>
      <c r="B168" s="183"/>
      <c r="C168" s="44"/>
      <c r="D168" s="39"/>
      <c r="E168" s="58"/>
      <c r="F168" s="94"/>
      <c r="G168" s="233"/>
      <c r="H168" s="234"/>
      <c r="I168" s="234"/>
      <c r="J168" s="234"/>
      <c r="K168" s="235"/>
      <c r="L168" s="102"/>
      <c r="M168" s="95"/>
      <c r="N168" s="164"/>
      <c r="O168" s="233"/>
      <c r="P168" s="234"/>
      <c r="Q168" s="234"/>
      <c r="R168" s="234"/>
      <c r="S168" s="235"/>
      <c r="T168" s="102"/>
      <c r="U168" s="165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3">
        <f t="shared" si="6"/>
        <v>0</v>
      </c>
    </row>
    <row r="169" spans="1:34" ht="28.5" customHeight="1" outlineLevel="1" collapsed="1" thickBot="1" thickTop="1">
      <c r="A169" s="24" t="s">
        <v>84</v>
      </c>
      <c r="B169" s="181">
        <f>C169+D169</f>
        <v>1</v>
      </c>
      <c r="C169" s="42">
        <f>'M&amp;O Core &amp; In Kind - Physicists'!C169</f>
        <v>1</v>
      </c>
      <c r="D169" s="41">
        <f>'M&amp;O Core &amp; In Kind - Physicists'!D169</f>
        <v>0</v>
      </c>
      <c r="E169" s="56">
        <f>'M&amp;O Core &amp; In Kind - Physicists'!E169</f>
        <v>2</v>
      </c>
      <c r="F169" s="94"/>
      <c r="G169" s="100"/>
      <c r="H169" s="23">
        <v>0.03</v>
      </c>
      <c r="I169" s="1">
        <v>0.1</v>
      </c>
      <c r="J169" s="1">
        <v>0.15</v>
      </c>
      <c r="K169" s="2"/>
      <c r="L169" s="9">
        <f>SUM(G169:K169)</f>
        <v>0.28</v>
      </c>
      <c r="M169" s="95"/>
      <c r="N169" s="164"/>
      <c r="O169" s="100">
        <v>0.1</v>
      </c>
      <c r="P169" s="23"/>
      <c r="Q169" s="1">
        <v>0.18</v>
      </c>
      <c r="R169" s="210" t="s">
        <v>195</v>
      </c>
      <c r="S169" s="2"/>
      <c r="T169" s="9">
        <f>SUM(O169:S169)</f>
        <v>0.28</v>
      </c>
      <c r="U169" s="165"/>
      <c r="W169" s="202">
        <v>0.03</v>
      </c>
      <c r="X169" s="202"/>
      <c r="Y169" s="202"/>
      <c r="Z169" s="202"/>
      <c r="AA169" s="202"/>
      <c r="AB169" s="202"/>
      <c r="AC169" s="202">
        <v>0.15</v>
      </c>
      <c r="AD169" s="202"/>
      <c r="AE169" s="202"/>
      <c r="AF169" s="202"/>
      <c r="AG169" s="202"/>
      <c r="AH169" s="203">
        <f t="shared" si="6"/>
        <v>0.18</v>
      </c>
    </row>
    <row r="170" spans="1:34" ht="16.5" hidden="1" outlineLevel="2" thickBot="1">
      <c r="A170" s="25"/>
      <c r="B170" s="182"/>
      <c r="C170" s="43"/>
      <c r="D170" s="38"/>
      <c r="E170" s="57"/>
      <c r="F170" s="94"/>
      <c r="G170" s="101"/>
      <c r="H170" s="4" t="s">
        <v>16</v>
      </c>
      <c r="I170" s="4"/>
      <c r="J170" s="4" t="s">
        <v>17</v>
      </c>
      <c r="K170" s="5"/>
      <c r="L170" s="10"/>
      <c r="M170" s="95"/>
      <c r="N170" s="164"/>
      <c r="O170" s="101"/>
      <c r="P170" s="4"/>
      <c r="Q170" s="4"/>
      <c r="R170" s="211"/>
      <c r="S170" s="5"/>
      <c r="T170" s="10"/>
      <c r="U170" s="165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3">
        <f t="shared" si="6"/>
        <v>0</v>
      </c>
    </row>
    <row r="171" spans="1:34" ht="26.25" customHeight="1" hidden="1" outlineLevel="2">
      <c r="A171" s="25"/>
      <c r="B171" s="182"/>
      <c r="C171" s="43"/>
      <c r="D171" s="38"/>
      <c r="E171" s="57"/>
      <c r="F171" s="94"/>
      <c r="G171" s="231" t="s">
        <v>51</v>
      </c>
      <c r="H171" s="232"/>
      <c r="I171" s="232"/>
      <c r="J171" s="232"/>
      <c r="K171" s="140"/>
      <c r="L171" s="102"/>
      <c r="M171" s="95"/>
      <c r="N171" s="164"/>
      <c r="O171" s="231"/>
      <c r="P171" s="232"/>
      <c r="Q171" s="232"/>
      <c r="R171" s="232"/>
      <c r="S171" s="140"/>
      <c r="T171" s="102"/>
      <c r="U171" s="165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3">
        <f t="shared" si="6"/>
        <v>0</v>
      </c>
    </row>
    <row r="172" spans="1:34" ht="7.5" customHeight="1" hidden="1" outlineLevel="2" thickBot="1">
      <c r="A172" s="8"/>
      <c r="B172" s="183"/>
      <c r="C172" s="44"/>
      <c r="D172" s="39"/>
      <c r="E172" s="58"/>
      <c r="F172" s="94"/>
      <c r="G172" s="233"/>
      <c r="H172" s="234"/>
      <c r="I172" s="234"/>
      <c r="J172" s="234"/>
      <c r="K172" s="235"/>
      <c r="L172" s="102"/>
      <c r="M172" s="95"/>
      <c r="N172" s="164"/>
      <c r="O172" s="233"/>
      <c r="P172" s="234"/>
      <c r="Q172" s="234"/>
      <c r="R172" s="234"/>
      <c r="S172" s="235"/>
      <c r="T172" s="102"/>
      <c r="U172" s="165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3">
        <f t="shared" si="6"/>
        <v>0</v>
      </c>
    </row>
    <row r="173" spans="1:34" ht="28.5" customHeight="1" outlineLevel="1" collapsed="1" thickBot="1" thickTop="1">
      <c r="A173" s="24" t="s">
        <v>85</v>
      </c>
      <c r="B173" s="181">
        <f>C173+D173</f>
        <v>2</v>
      </c>
      <c r="C173" s="42">
        <f>'M&amp;O Core &amp; In Kind - Physicists'!C173</f>
        <v>1</v>
      </c>
      <c r="D173" s="41">
        <f>'M&amp;O Core &amp; In Kind - Physicists'!D173</f>
        <v>1</v>
      </c>
      <c r="E173" s="56">
        <f>'M&amp;O Core &amp; In Kind - Physicists'!E173</f>
        <v>0</v>
      </c>
      <c r="F173" s="94"/>
      <c r="G173" s="100"/>
      <c r="H173" s="23">
        <v>0.02</v>
      </c>
      <c r="I173" s="1"/>
      <c r="J173" s="1"/>
      <c r="K173" s="2">
        <v>0.5</v>
      </c>
      <c r="L173" s="9">
        <f>SUM(G173:K173)</f>
        <v>0.52</v>
      </c>
      <c r="M173" s="95"/>
      <c r="N173" s="164"/>
      <c r="O173" s="100">
        <v>0.25</v>
      </c>
      <c r="P173" s="23">
        <v>0.27</v>
      </c>
      <c r="Q173" s="1"/>
      <c r="R173" s="210"/>
      <c r="S173" s="2"/>
      <c r="T173" s="9">
        <f>SUM(O173:S173)</f>
        <v>0.52</v>
      </c>
      <c r="U173" s="165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3">
        <f t="shared" si="6"/>
        <v>0</v>
      </c>
    </row>
    <row r="174" spans="1:34" ht="16.5" hidden="1" outlineLevel="2" thickBot="1">
      <c r="A174" s="25"/>
      <c r="B174" s="182"/>
      <c r="C174" s="43"/>
      <c r="D174" s="38"/>
      <c r="E174" s="57"/>
      <c r="F174" s="94"/>
      <c r="G174" s="101"/>
      <c r="H174" s="4" t="s">
        <v>16</v>
      </c>
      <c r="I174" s="4"/>
      <c r="J174" s="4"/>
      <c r="K174" s="5" t="s">
        <v>17</v>
      </c>
      <c r="L174" s="10"/>
      <c r="M174" s="95"/>
      <c r="N174" s="164"/>
      <c r="O174" s="101"/>
      <c r="P174" s="4"/>
      <c r="Q174" s="4"/>
      <c r="R174" s="211"/>
      <c r="S174" s="5"/>
      <c r="T174" s="10"/>
      <c r="U174" s="165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3">
        <f t="shared" si="6"/>
        <v>0</v>
      </c>
    </row>
    <row r="175" spans="1:34" ht="27" customHeight="1" hidden="1" outlineLevel="2">
      <c r="A175" s="25"/>
      <c r="B175" s="182"/>
      <c r="C175" s="43"/>
      <c r="D175" s="38"/>
      <c r="E175" s="57"/>
      <c r="F175" s="94"/>
      <c r="G175" s="231" t="s">
        <v>52</v>
      </c>
      <c r="H175" s="232"/>
      <c r="I175" s="232"/>
      <c r="J175" s="232"/>
      <c r="K175" s="140"/>
      <c r="L175" s="102"/>
      <c r="M175" s="95"/>
      <c r="N175" s="164"/>
      <c r="O175" s="231"/>
      <c r="P175" s="232"/>
      <c r="Q175" s="232"/>
      <c r="R175" s="232"/>
      <c r="S175" s="140"/>
      <c r="T175" s="102"/>
      <c r="U175" s="165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3">
        <f t="shared" si="6"/>
        <v>0</v>
      </c>
    </row>
    <row r="176" spans="1:34" ht="9" customHeight="1" hidden="1" outlineLevel="2" thickBot="1">
      <c r="A176" s="8"/>
      <c r="B176" s="183"/>
      <c r="C176" s="44"/>
      <c r="D176" s="39"/>
      <c r="E176" s="58"/>
      <c r="F176" s="94"/>
      <c r="G176" s="233"/>
      <c r="H176" s="234"/>
      <c r="I176" s="234"/>
      <c r="J176" s="234"/>
      <c r="K176" s="235"/>
      <c r="L176" s="102"/>
      <c r="M176" s="95"/>
      <c r="N176" s="164"/>
      <c r="O176" s="233"/>
      <c r="P176" s="234"/>
      <c r="Q176" s="234"/>
      <c r="R176" s="234"/>
      <c r="S176" s="235"/>
      <c r="T176" s="102"/>
      <c r="U176" s="165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3">
        <f t="shared" si="6"/>
        <v>0</v>
      </c>
    </row>
    <row r="177" spans="1:34" ht="33" outlineLevel="1" collapsed="1" thickBot="1" thickTop="1">
      <c r="A177" s="24" t="s">
        <v>87</v>
      </c>
      <c r="B177" s="181">
        <f>C177+D177</f>
        <v>2</v>
      </c>
      <c r="C177" s="42">
        <f>'M&amp;O Core &amp; In Kind - Physicists'!C177</f>
        <v>1</v>
      </c>
      <c r="D177" s="41">
        <f>'M&amp;O Core &amp; In Kind - Physicists'!D177</f>
        <v>1</v>
      </c>
      <c r="E177" s="56">
        <f>'M&amp;O Core &amp; In Kind - Physicists'!E177</f>
        <v>2</v>
      </c>
      <c r="F177" s="94"/>
      <c r="G177" s="100"/>
      <c r="H177" s="23">
        <v>0.13</v>
      </c>
      <c r="I177" s="1"/>
      <c r="J177" s="1"/>
      <c r="K177" s="2">
        <v>0.2</v>
      </c>
      <c r="L177" s="9">
        <f>SUM(G177:K177)</f>
        <v>0.33</v>
      </c>
      <c r="M177" s="95"/>
      <c r="N177" s="164"/>
      <c r="O177" s="100"/>
      <c r="P177" s="23">
        <v>0.3</v>
      </c>
      <c r="Q177" s="1">
        <v>0.03</v>
      </c>
      <c r="R177" s="210" t="s">
        <v>196</v>
      </c>
      <c r="S177" s="2"/>
      <c r="T177" s="9">
        <f>SUM(O177:S177)</f>
        <v>0.32999999999999996</v>
      </c>
      <c r="U177" s="165"/>
      <c r="W177" s="202">
        <v>0.03</v>
      </c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3">
        <f t="shared" si="6"/>
        <v>0.03</v>
      </c>
    </row>
    <row r="178" spans="1:34" ht="16.5" hidden="1" outlineLevel="2" thickBot="1">
      <c r="A178" s="25"/>
      <c r="B178" s="182"/>
      <c r="C178" s="43"/>
      <c r="D178" s="38"/>
      <c r="E178" s="57"/>
      <c r="F178" s="94"/>
      <c r="G178" s="101"/>
      <c r="H178" s="4" t="s">
        <v>16</v>
      </c>
      <c r="I178" s="4"/>
      <c r="J178" s="4"/>
      <c r="K178" s="5"/>
      <c r="L178" s="5"/>
      <c r="M178" s="95"/>
      <c r="N178" s="164"/>
      <c r="O178" s="175"/>
      <c r="P178" s="167"/>
      <c r="Q178" s="167"/>
      <c r="R178" s="214"/>
      <c r="S178" s="167"/>
      <c r="T178" s="173"/>
      <c r="U178" s="165"/>
      <c r="W178" s="202"/>
      <c r="X178" s="202"/>
      <c r="Y178" s="202"/>
      <c r="Z178" s="202"/>
      <c r="AA178" s="202"/>
      <c r="AB178" s="202"/>
      <c r="AC178" s="202"/>
      <c r="AD178" s="202"/>
      <c r="AE178" s="202"/>
      <c r="AF178" s="202"/>
      <c r="AG178" s="202"/>
      <c r="AH178" s="203">
        <f>SUM(W178:AG178)</f>
        <v>0</v>
      </c>
    </row>
    <row r="179" spans="1:34" ht="15.75" customHeight="1" hidden="1" outlineLevel="2">
      <c r="A179" s="25"/>
      <c r="B179" s="182"/>
      <c r="C179" s="43"/>
      <c r="D179" s="38"/>
      <c r="E179" s="57"/>
      <c r="F179" s="94"/>
      <c r="G179" s="231" t="s">
        <v>38</v>
      </c>
      <c r="H179" s="232"/>
      <c r="I179" s="232"/>
      <c r="J179" s="232"/>
      <c r="K179" s="140"/>
      <c r="L179" s="107"/>
      <c r="M179" s="95"/>
      <c r="N179" s="164"/>
      <c r="O179" s="175"/>
      <c r="P179" s="167"/>
      <c r="Q179" s="167"/>
      <c r="R179" s="214"/>
      <c r="S179" s="167"/>
      <c r="T179" s="173"/>
      <c r="U179" s="165"/>
      <c r="W179" s="202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/>
      <c r="AH179" s="203">
        <f>SUM(W179:AG179)</f>
        <v>0</v>
      </c>
    </row>
    <row r="180" spans="1:34" ht="9" customHeight="1" hidden="1" outlineLevel="2" thickBot="1">
      <c r="A180" s="8"/>
      <c r="B180" s="183"/>
      <c r="C180" s="44"/>
      <c r="D180" s="39"/>
      <c r="E180" s="58"/>
      <c r="F180" s="94"/>
      <c r="G180" s="233"/>
      <c r="H180" s="234"/>
      <c r="I180" s="234"/>
      <c r="J180" s="234"/>
      <c r="K180" s="234"/>
      <c r="L180" s="108"/>
      <c r="M180" s="95"/>
      <c r="N180" s="164"/>
      <c r="O180" s="175"/>
      <c r="P180" s="167"/>
      <c r="Q180" s="167"/>
      <c r="R180" s="214"/>
      <c r="S180" s="167"/>
      <c r="T180" s="173"/>
      <c r="U180" s="165"/>
      <c r="W180" s="202"/>
      <c r="X180" s="202"/>
      <c r="Y180" s="202"/>
      <c r="Z180" s="202"/>
      <c r="AA180" s="202"/>
      <c r="AB180" s="202"/>
      <c r="AC180" s="202"/>
      <c r="AD180" s="202"/>
      <c r="AE180" s="202"/>
      <c r="AF180" s="202"/>
      <c r="AG180" s="202"/>
      <c r="AH180" s="203">
        <f>SUM(W180:AG180)</f>
        <v>0</v>
      </c>
    </row>
    <row r="181" spans="1:34" ht="33.75" customHeight="1" thickBot="1" thickTop="1">
      <c r="A181" s="33" t="s">
        <v>86</v>
      </c>
      <c r="B181" s="185">
        <f>SUM(B82:B177)</f>
        <v>50</v>
      </c>
      <c r="C181" s="48">
        <f>SUM(C82:C177)</f>
        <v>33</v>
      </c>
      <c r="D181" s="47">
        <f>SUM(D82:D177)</f>
        <v>17</v>
      </c>
      <c r="E181" s="60">
        <f>SUM(E82:E177)</f>
        <v>54</v>
      </c>
      <c r="F181" s="94"/>
      <c r="G181" s="109">
        <f aca="true" t="shared" si="7" ref="G181:L181">SUM(G82:G180)</f>
        <v>3.0500000000000003</v>
      </c>
      <c r="H181" s="11">
        <f t="shared" si="7"/>
        <v>2.709999999999999</v>
      </c>
      <c r="I181" s="11">
        <f t="shared" si="7"/>
        <v>5.3500000000000005</v>
      </c>
      <c r="J181" s="11">
        <f t="shared" si="7"/>
        <v>2.75</v>
      </c>
      <c r="K181" s="12">
        <f t="shared" si="7"/>
        <v>5.4</v>
      </c>
      <c r="L181" s="143">
        <f t="shared" si="7"/>
        <v>19.259999999999998</v>
      </c>
      <c r="M181" s="95"/>
      <c r="N181" s="164"/>
      <c r="O181" s="109">
        <f>SUM(O82:O180)</f>
        <v>4.8</v>
      </c>
      <c r="P181" s="152">
        <f>SUM(P82:P180)</f>
        <v>4.6450000000000005</v>
      </c>
      <c r="Q181" s="152">
        <f>SUM(Q82:Q180)</f>
        <v>7.515</v>
      </c>
      <c r="R181" s="215"/>
      <c r="S181" s="153">
        <f>SUM(S82:S180)</f>
        <v>2.3000000000000003</v>
      </c>
      <c r="T181" s="143">
        <f>SUM(O181:S181)</f>
        <v>19.26</v>
      </c>
      <c r="U181" s="165"/>
      <c r="W181" s="199">
        <f aca="true" t="shared" si="8" ref="W181:AH181">SUM(W82:W180)</f>
        <v>0.6850000000000002</v>
      </c>
      <c r="X181" s="199">
        <f t="shared" si="8"/>
        <v>0.23</v>
      </c>
      <c r="Y181" s="199">
        <f t="shared" si="8"/>
        <v>0.7</v>
      </c>
      <c r="Z181" s="199">
        <f t="shared" si="8"/>
        <v>0.3</v>
      </c>
      <c r="AA181" s="199">
        <f t="shared" si="8"/>
        <v>1.85</v>
      </c>
      <c r="AB181" s="199">
        <f t="shared" si="8"/>
        <v>0.3</v>
      </c>
      <c r="AC181" s="199">
        <f t="shared" si="8"/>
        <v>1</v>
      </c>
      <c r="AD181" s="199">
        <f t="shared" si="8"/>
        <v>0.8999999999999999</v>
      </c>
      <c r="AE181" s="199">
        <f t="shared" si="8"/>
        <v>1.1500000000000001</v>
      </c>
      <c r="AF181" s="199">
        <f t="shared" si="8"/>
        <v>0.15</v>
      </c>
      <c r="AG181" s="199">
        <f t="shared" si="8"/>
        <v>0.25</v>
      </c>
      <c r="AH181" s="204">
        <f t="shared" si="8"/>
        <v>7.515</v>
      </c>
    </row>
    <row r="182" spans="1:21" ht="3.75" customHeight="1" thickBot="1" thickTop="1">
      <c r="A182" s="7"/>
      <c r="B182" s="183"/>
      <c r="C182" s="44"/>
      <c r="D182" s="39"/>
      <c r="E182" s="58"/>
      <c r="F182" s="94"/>
      <c r="G182" s="111"/>
      <c r="H182" s="13"/>
      <c r="I182" s="13"/>
      <c r="J182" s="13"/>
      <c r="K182" s="13"/>
      <c r="L182" s="147"/>
      <c r="M182" s="95"/>
      <c r="N182" s="164"/>
      <c r="O182" s="175"/>
      <c r="P182" s="167"/>
      <c r="Q182" s="167"/>
      <c r="R182" s="214"/>
      <c r="S182" s="167"/>
      <c r="T182" s="173"/>
      <c r="U182" s="165"/>
    </row>
    <row r="183" spans="1:21" ht="20.25" thickBot="1" thickTop="1">
      <c r="A183" s="34" t="s">
        <v>137</v>
      </c>
      <c r="B183" s="186">
        <f>B181+B80</f>
        <v>123</v>
      </c>
      <c r="C183" s="50">
        <f>C181+C80</f>
        <v>65</v>
      </c>
      <c r="D183" s="49">
        <f>D181+D80</f>
        <v>58</v>
      </c>
      <c r="E183" s="61">
        <f>E181+E80</f>
        <v>88</v>
      </c>
      <c r="F183" s="94"/>
      <c r="G183" s="113">
        <f aca="true" t="shared" si="9" ref="G183:L183">G181+G80</f>
        <v>6.43</v>
      </c>
      <c r="H183" s="14">
        <f t="shared" si="9"/>
        <v>7.159999999999998</v>
      </c>
      <c r="I183" s="14">
        <f t="shared" si="9"/>
        <v>7.5</v>
      </c>
      <c r="J183" s="14">
        <f t="shared" si="9"/>
        <v>6.300000000000001</v>
      </c>
      <c r="K183" s="15">
        <f t="shared" si="9"/>
        <v>11.45</v>
      </c>
      <c r="L183" s="144">
        <f t="shared" si="9"/>
        <v>38.839999999999996</v>
      </c>
      <c r="M183" s="95"/>
      <c r="N183" s="164"/>
      <c r="O183" s="176">
        <f>O181+O80</f>
        <v>10.07</v>
      </c>
      <c r="P183" s="154">
        <f>P181+P80</f>
        <v>13.46</v>
      </c>
      <c r="Q183" s="154">
        <f>Q181+Q80</f>
        <v>12.509999999999998</v>
      </c>
      <c r="R183" s="216"/>
      <c r="S183" s="155">
        <f>S181+S80</f>
        <v>2.8000000000000003</v>
      </c>
      <c r="T183" s="144">
        <f>SUM(O183:S183)</f>
        <v>38.839999999999996</v>
      </c>
      <c r="U183" s="165"/>
    </row>
    <row r="184" spans="1:21" ht="3.75" customHeight="1" thickBot="1" thickTop="1">
      <c r="A184" s="7"/>
      <c r="B184" s="183"/>
      <c r="C184" s="44"/>
      <c r="D184" s="39"/>
      <c r="E184" s="58"/>
      <c r="F184" s="94"/>
      <c r="G184" s="111"/>
      <c r="H184" s="13"/>
      <c r="I184" s="13"/>
      <c r="J184" s="13"/>
      <c r="K184" s="13"/>
      <c r="L184" s="147"/>
      <c r="M184" s="95"/>
      <c r="N184" s="164"/>
      <c r="O184" s="175"/>
      <c r="P184" s="167"/>
      <c r="Q184" s="167"/>
      <c r="R184" s="214"/>
      <c r="S184" s="167"/>
      <c r="T184" s="173"/>
      <c r="U184" s="165"/>
    </row>
    <row r="185" spans="1:21" ht="20.25" thickBot="1" thickTop="1">
      <c r="A185" s="73" t="s">
        <v>136</v>
      </c>
      <c r="B185" s="187"/>
      <c r="C185" s="74"/>
      <c r="D185" s="75"/>
      <c r="E185" s="76"/>
      <c r="F185" s="94"/>
      <c r="G185" s="115"/>
      <c r="H185" s="77"/>
      <c r="I185" s="77"/>
      <c r="J185" s="77"/>
      <c r="K185" s="78"/>
      <c r="L185" s="148">
        <f>39.95-L183</f>
        <v>1.1100000000000065</v>
      </c>
      <c r="M185" s="95"/>
      <c r="N185" s="164"/>
      <c r="O185" s="177">
        <v>0.3</v>
      </c>
      <c r="P185" s="156">
        <v>0.4</v>
      </c>
      <c r="Q185" s="156">
        <f>L185-P185-O185</f>
        <v>0.4100000000000065</v>
      </c>
      <c r="R185" s="217"/>
      <c r="S185" s="157"/>
      <c r="T185" s="148">
        <f>SUM(O185:S185)</f>
        <v>1.1100000000000065</v>
      </c>
      <c r="U185" s="165"/>
    </row>
    <row r="186" spans="1:21" ht="3.75" customHeight="1" thickBot="1" thickTop="1">
      <c r="A186" s="7"/>
      <c r="B186" s="183"/>
      <c r="C186" s="44"/>
      <c r="D186" s="39"/>
      <c r="E186" s="58"/>
      <c r="F186" s="94"/>
      <c r="G186" s="111"/>
      <c r="H186" s="13"/>
      <c r="I186" s="13"/>
      <c r="J186" s="13"/>
      <c r="K186" s="13"/>
      <c r="L186" s="147"/>
      <c r="M186" s="95"/>
      <c r="N186" s="164"/>
      <c r="O186" s="175"/>
      <c r="P186" s="167"/>
      <c r="Q186" s="167"/>
      <c r="R186" s="214"/>
      <c r="S186" s="167"/>
      <c r="T186" s="173"/>
      <c r="U186" s="165"/>
    </row>
    <row r="187" spans="1:21" ht="20.25" thickBot="1" thickTop="1">
      <c r="A187" s="79" t="s">
        <v>138</v>
      </c>
      <c r="B187" s="188"/>
      <c r="C187" s="80"/>
      <c r="D187" s="81"/>
      <c r="E187" s="82"/>
      <c r="F187" s="94"/>
      <c r="G187" s="116"/>
      <c r="H187" s="117"/>
      <c r="I187" s="117"/>
      <c r="J187" s="117"/>
      <c r="K187" s="118"/>
      <c r="L187" s="149">
        <f>L185+L183</f>
        <v>39.95</v>
      </c>
      <c r="M187" s="95"/>
      <c r="N187" s="164"/>
      <c r="O187" s="178">
        <f>O185+O183</f>
        <v>10.370000000000001</v>
      </c>
      <c r="P187" s="158">
        <f>P185+P183</f>
        <v>13.860000000000001</v>
      </c>
      <c r="Q187" s="158">
        <f>Q185+Q183</f>
        <v>12.920000000000005</v>
      </c>
      <c r="R187" s="218"/>
      <c r="S187" s="159">
        <f>S185+S183</f>
        <v>2.8000000000000003</v>
      </c>
      <c r="T187" s="149">
        <f>SUM(O187:S187)</f>
        <v>39.95</v>
      </c>
      <c r="U187" s="165"/>
    </row>
    <row r="188" spans="2:21" ht="17.25" thickBot="1" thickTop="1">
      <c r="B188" s="189"/>
      <c r="C188" s="190"/>
      <c r="D188" s="190"/>
      <c r="E188" s="191"/>
      <c r="F188" s="96"/>
      <c r="G188" s="97"/>
      <c r="H188" s="97"/>
      <c r="I188" s="97"/>
      <c r="J188" s="97"/>
      <c r="K188" s="97"/>
      <c r="L188" s="97"/>
      <c r="M188" s="98"/>
      <c r="N188" s="168"/>
      <c r="O188" s="169"/>
      <c r="P188" s="169"/>
      <c r="Q188" s="169"/>
      <c r="R188" s="219"/>
      <c r="S188" s="169"/>
      <c r="T188" s="169"/>
      <c r="U188" s="170"/>
    </row>
  </sheetData>
  <mergeCells count="214">
    <mergeCell ref="G12:K12"/>
    <mergeCell ref="G15:K15"/>
    <mergeCell ref="G18:K18"/>
    <mergeCell ref="G19:K19"/>
    <mergeCell ref="G20:K20"/>
    <mergeCell ref="G21:K21"/>
    <mergeCell ref="G22:K22"/>
    <mergeCell ref="G25:K25"/>
    <mergeCell ref="G26:K26"/>
    <mergeCell ref="G27:K27"/>
    <mergeCell ref="G30:K30"/>
    <mergeCell ref="G31:K31"/>
    <mergeCell ref="G32:K32"/>
    <mergeCell ref="G33:K33"/>
    <mergeCell ref="G34:K34"/>
    <mergeCell ref="G35:K35"/>
    <mergeCell ref="G38:K38"/>
    <mergeCell ref="G39:K39"/>
    <mergeCell ref="G40:K40"/>
    <mergeCell ref="G43:K43"/>
    <mergeCell ref="G44:K44"/>
    <mergeCell ref="G45:K45"/>
    <mergeCell ref="G46:K46"/>
    <mergeCell ref="G49:K49"/>
    <mergeCell ref="G52:K52"/>
    <mergeCell ref="G53:K53"/>
    <mergeCell ref="G54:K54"/>
    <mergeCell ref="G55:K55"/>
    <mergeCell ref="G56:K56"/>
    <mergeCell ref="G57:K57"/>
    <mergeCell ref="G60:K60"/>
    <mergeCell ref="G63:K63"/>
    <mergeCell ref="G64:K64"/>
    <mergeCell ref="G65:K65"/>
    <mergeCell ref="G66:K66"/>
    <mergeCell ref="G67:K67"/>
    <mergeCell ref="G68:K68"/>
    <mergeCell ref="G71:K71"/>
    <mergeCell ref="G74:K74"/>
    <mergeCell ref="G75:K75"/>
    <mergeCell ref="G76:K76"/>
    <mergeCell ref="G77:K77"/>
    <mergeCell ref="G78:K78"/>
    <mergeCell ref="G79:K79"/>
    <mergeCell ref="G84:K84"/>
    <mergeCell ref="G85:K85"/>
    <mergeCell ref="G86:K86"/>
    <mergeCell ref="G87:K87"/>
    <mergeCell ref="G88:K88"/>
    <mergeCell ref="G91:K91"/>
    <mergeCell ref="G92:K92"/>
    <mergeCell ref="G93:K93"/>
    <mergeCell ref="G94:K94"/>
    <mergeCell ref="G95:K95"/>
    <mergeCell ref="G98:K98"/>
    <mergeCell ref="G99:K99"/>
    <mergeCell ref="G100:K100"/>
    <mergeCell ref="G101:K101"/>
    <mergeCell ref="G102:K102"/>
    <mergeCell ref="G103:K103"/>
    <mergeCell ref="G106:K106"/>
    <mergeCell ref="G107:K107"/>
    <mergeCell ref="G108:K108"/>
    <mergeCell ref="G111:K111"/>
    <mergeCell ref="G112:K112"/>
    <mergeCell ref="G113:K113"/>
    <mergeCell ref="G114:K114"/>
    <mergeCell ref="G117:K117"/>
    <mergeCell ref="G118:K118"/>
    <mergeCell ref="G119:K119"/>
    <mergeCell ref="G120:K120"/>
    <mergeCell ref="G121:K121"/>
    <mergeCell ref="G124:K124"/>
    <mergeCell ref="G125:K125"/>
    <mergeCell ref="G126:K126"/>
    <mergeCell ref="G127:K127"/>
    <mergeCell ref="G128:K128"/>
    <mergeCell ref="G131:K131"/>
    <mergeCell ref="G132:K132"/>
    <mergeCell ref="G133:K133"/>
    <mergeCell ref="G134:K134"/>
    <mergeCell ref="G137:K137"/>
    <mergeCell ref="G138:K138"/>
    <mergeCell ref="G139:K139"/>
    <mergeCell ref="G140:K140"/>
    <mergeCell ref="G143:K143"/>
    <mergeCell ref="G144:K144"/>
    <mergeCell ref="G147:K147"/>
    <mergeCell ref="G148:K148"/>
    <mergeCell ref="G151:K151"/>
    <mergeCell ref="G152:K152"/>
    <mergeCell ref="G155:K155"/>
    <mergeCell ref="G156:K156"/>
    <mergeCell ref="G157:K157"/>
    <mergeCell ref="G158:K158"/>
    <mergeCell ref="G161:K161"/>
    <mergeCell ref="G162:K162"/>
    <mergeCell ref="G165:K165"/>
    <mergeCell ref="G166:K166"/>
    <mergeCell ref="G167:K167"/>
    <mergeCell ref="G168:K168"/>
    <mergeCell ref="G179:K179"/>
    <mergeCell ref="G180:K180"/>
    <mergeCell ref="G171:K171"/>
    <mergeCell ref="G172:K172"/>
    <mergeCell ref="G175:K175"/>
    <mergeCell ref="G176:K176"/>
    <mergeCell ref="B1:E1"/>
    <mergeCell ref="O5:S5"/>
    <mergeCell ref="O6:S6"/>
    <mergeCell ref="O9:S9"/>
    <mergeCell ref="G1:K1"/>
    <mergeCell ref="G5:K5"/>
    <mergeCell ref="G6:K6"/>
    <mergeCell ref="G9:K9"/>
    <mergeCell ref="O12:S12"/>
    <mergeCell ref="O15:S15"/>
    <mergeCell ref="O18:S18"/>
    <mergeCell ref="O19:S19"/>
    <mergeCell ref="O20:S20"/>
    <mergeCell ref="O21:S21"/>
    <mergeCell ref="O22:S22"/>
    <mergeCell ref="O25:S25"/>
    <mergeCell ref="O26:S26"/>
    <mergeCell ref="O27:S27"/>
    <mergeCell ref="O30:S30"/>
    <mergeCell ref="O31:S31"/>
    <mergeCell ref="O32:S32"/>
    <mergeCell ref="O33:S33"/>
    <mergeCell ref="O34:S34"/>
    <mergeCell ref="O35:S35"/>
    <mergeCell ref="O38:S38"/>
    <mergeCell ref="O39:S39"/>
    <mergeCell ref="O40:S40"/>
    <mergeCell ref="O43:S43"/>
    <mergeCell ref="O44:S44"/>
    <mergeCell ref="O45:S45"/>
    <mergeCell ref="O46:S46"/>
    <mergeCell ref="O49:S49"/>
    <mergeCell ref="O52:S52"/>
    <mergeCell ref="O53:S53"/>
    <mergeCell ref="O54:S54"/>
    <mergeCell ref="O55:S55"/>
    <mergeCell ref="O56:S56"/>
    <mergeCell ref="O57:S57"/>
    <mergeCell ref="O60:S60"/>
    <mergeCell ref="O63:S63"/>
    <mergeCell ref="O64:S64"/>
    <mergeCell ref="O65:S65"/>
    <mergeCell ref="O66:S66"/>
    <mergeCell ref="O67:S67"/>
    <mergeCell ref="O68:S68"/>
    <mergeCell ref="O71:S71"/>
    <mergeCell ref="O84:S84"/>
    <mergeCell ref="O85:S85"/>
    <mergeCell ref="O86:S86"/>
    <mergeCell ref="O87:S87"/>
    <mergeCell ref="O88:S88"/>
    <mergeCell ref="O91:S91"/>
    <mergeCell ref="O92:S92"/>
    <mergeCell ref="O93:S93"/>
    <mergeCell ref="O94:S94"/>
    <mergeCell ref="O95:S95"/>
    <mergeCell ref="O98:S98"/>
    <mergeCell ref="O99:S99"/>
    <mergeCell ref="O100:S100"/>
    <mergeCell ref="O101:S101"/>
    <mergeCell ref="O102:S102"/>
    <mergeCell ref="O103:S103"/>
    <mergeCell ref="O106:S106"/>
    <mergeCell ref="O107:S107"/>
    <mergeCell ref="O108:S108"/>
    <mergeCell ref="O111:S111"/>
    <mergeCell ref="O112:S112"/>
    <mergeCell ref="O113:S113"/>
    <mergeCell ref="O114:S114"/>
    <mergeCell ref="O117:S117"/>
    <mergeCell ref="O118:S118"/>
    <mergeCell ref="O119:S119"/>
    <mergeCell ref="O120:S120"/>
    <mergeCell ref="O121:S121"/>
    <mergeCell ref="O124:S124"/>
    <mergeCell ref="O125:S125"/>
    <mergeCell ref="O126:S126"/>
    <mergeCell ref="O127:S127"/>
    <mergeCell ref="O128:S128"/>
    <mergeCell ref="O131:S131"/>
    <mergeCell ref="O132:S132"/>
    <mergeCell ref="O133:S133"/>
    <mergeCell ref="O134:S134"/>
    <mergeCell ref="O137:S137"/>
    <mergeCell ref="O138:S138"/>
    <mergeCell ref="O139:S139"/>
    <mergeCell ref="O140:S140"/>
    <mergeCell ref="O143:S143"/>
    <mergeCell ref="O144:S144"/>
    <mergeCell ref="O147:S147"/>
    <mergeCell ref="O148:S148"/>
    <mergeCell ref="O151:S151"/>
    <mergeCell ref="O152:S152"/>
    <mergeCell ref="O155:S155"/>
    <mergeCell ref="O156:S156"/>
    <mergeCell ref="O157:S157"/>
    <mergeCell ref="O158:S158"/>
    <mergeCell ref="O161:S161"/>
    <mergeCell ref="O162:S162"/>
    <mergeCell ref="O165:S165"/>
    <mergeCell ref="O172:S172"/>
    <mergeCell ref="O175:S175"/>
    <mergeCell ref="O176:S176"/>
    <mergeCell ref="O166:S166"/>
    <mergeCell ref="O167:S167"/>
    <mergeCell ref="O168:S168"/>
    <mergeCell ref="O171:S171"/>
  </mergeCells>
  <printOptions horizontalCentered="1"/>
  <pageMargins left="0.33" right="0.15" top="0.83" bottom="0.53" header="0.38" footer="0.27"/>
  <pageSetup horizontalDpi="600" verticalDpi="600" orientation="portrait" scale="54" r:id="rId1"/>
  <headerFooter alignWithMargins="0">
    <oddHeader>&amp;C&amp;"Arial,Bold"&amp;18&amp;F
 &amp;A</oddHeader>
    <oddFooter>&amp;CPage &amp;P of &amp;N</oddFooter>
  </headerFooter>
  <colBreaks count="2" manualBreakCount="2">
    <brk id="13" max="187" man="1"/>
    <brk id="21" max="1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125" zoomScaleNormal="125" workbookViewId="0" topLeftCell="A1">
      <selection activeCell="O10" sqref="O10"/>
    </sheetView>
  </sheetViews>
  <sheetFormatPr defaultColWidth="9.140625" defaultRowHeight="12.75"/>
  <cols>
    <col min="1" max="1" width="22.8515625" style="0" customWidth="1"/>
    <col min="4" max="4" width="10.8515625" style="0" customWidth="1"/>
    <col min="7" max="7" width="22.8515625" style="0" customWidth="1"/>
    <col min="10" max="10" width="0" style="0" hidden="1" customWidth="1"/>
    <col min="11" max="11" width="10.421875" style="0" customWidth="1"/>
  </cols>
  <sheetData>
    <row r="1" spans="1:12" ht="27" customHeight="1" thickBot="1">
      <c r="A1" s="249" t="s">
        <v>150</v>
      </c>
      <c r="B1" s="251" t="s">
        <v>124</v>
      </c>
      <c r="C1" s="252"/>
      <c r="D1" s="87" t="s">
        <v>125</v>
      </c>
      <c r="E1" s="89"/>
      <c r="G1" s="253" t="s">
        <v>151</v>
      </c>
      <c r="H1" s="251" t="s">
        <v>124</v>
      </c>
      <c r="I1" s="252"/>
      <c r="J1" s="62"/>
      <c r="K1" s="87" t="s">
        <v>125</v>
      </c>
      <c r="L1" s="89"/>
    </row>
    <row r="2" spans="1:12" ht="24.75" thickBot="1">
      <c r="A2" s="250"/>
      <c r="B2" s="85" t="s">
        <v>128</v>
      </c>
      <c r="C2" s="86" t="s">
        <v>129</v>
      </c>
      <c r="D2" s="88" t="s">
        <v>126</v>
      </c>
      <c r="E2" s="90" t="s">
        <v>127</v>
      </c>
      <c r="G2" s="254"/>
      <c r="H2" s="85" t="s">
        <v>128</v>
      </c>
      <c r="I2" s="86" t="s">
        <v>129</v>
      </c>
      <c r="J2" s="63"/>
      <c r="K2" s="88" t="s">
        <v>126</v>
      </c>
      <c r="L2" s="90" t="s">
        <v>127</v>
      </c>
    </row>
    <row r="3" spans="1:12" ht="27.75" customHeight="1" thickBot="1">
      <c r="A3" s="64" t="s">
        <v>130</v>
      </c>
      <c r="B3" s="65">
        <v>7.92</v>
      </c>
      <c r="C3" s="65">
        <v>2.75</v>
      </c>
      <c r="D3" s="65">
        <v>2.25</v>
      </c>
      <c r="E3" s="65">
        <v>5</v>
      </c>
      <c r="G3" s="64" t="s">
        <v>130</v>
      </c>
      <c r="H3" s="68">
        <v>7.92</v>
      </c>
      <c r="I3" s="68">
        <v>3.38</v>
      </c>
      <c r="J3" s="68">
        <f>H3+I3</f>
        <v>11.3</v>
      </c>
      <c r="K3" s="68">
        <v>3</v>
      </c>
      <c r="L3" s="68">
        <f>I3+K3</f>
        <v>6.38</v>
      </c>
    </row>
    <row r="4" spans="1:12" ht="27.75" customHeight="1" thickBot="1">
      <c r="A4" s="64" t="s">
        <v>131</v>
      </c>
      <c r="B4" s="65">
        <v>12.6</v>
      </c>
      <c r="C4" s="65">
        <v>3.04</v>
      </c>
      <c r="D4" s="65">
        <v>2.11</v>
      </c>
      <c r="E4" s="65">
        <v>5.15</v>
      </c>
      <c r="G4" s="64" t="s">
        <v>131</v>
      </c>
      <c r="H4" s="68">
        <v>12.6</v>
      </c>
      <c r="I4" s="68">
        <v>4.2</v>
      </c>
      <c r="J4" s="68">
        <f>H4+I4</f>
        <v>16.8</v>
      </c>
      <c r="K4" s="68">
        <v>2.41</v>
      </c>
      <c r="L4" s="68">
        <f aca="true" t="shared" si="0" ref="L4:L9">I4+K4</f>
        <v>6.61</v>
      </c>
    </row>
    <row r="5" spans="1:12" ht="27.75" customHeight="1" thickBot="1">
      <c r="A5" s="64" t="s">
        <v>2</v>
      </c>
      <c r="B5" s="65">
        <v>15.3</v>
      </c>
      <c r="C5" s="65">
        <v>1.4</v>
      </c>
      <c r="D5" s="65">
        <v>6.65</v>
      </c>
      <c r="E5" s="65">
        <v>8.05</v>
      </c>
      <c r="G5" s="64" t="s">
        <v>2</v>
      </c>
      <c r="H5" s="68">
        <v>15.3</v>
      </c>
      <c r="I5" s="68">
        <v>1.95</v>
      </c>
      <c r="J5" s="68">
        <f>H5+I5</f>
        <v>17.25</v>
      </c>
      <c r="K5" s="68">
        <v>6.05</v>
      </c>
      <c r="L5" s="68">
        <f t="shared" si="0"/>
        <v>8</v>
      </c>
    </row>
    <row r="6" spans="1:12" ht="27.75" customHeight="1" thickBot="1">
      <c r="A6" s="64" t="s">
        <v>3</v>
      </c>
      <c r="B6" s="65">
        <v>0.3</v>
      </c>
      <c r="C6" s="65">
        <v>4.4</v>
      </c>
      <c r="D6" s="65">
        <v>2.3</v>
      </c>
      <c r="E6" s="65">
        <v>6.7</v>
      </c>
      <c r="G6" s="64" t="s">
        <v>3</v>
      </c>
      <c r="H6" s="68">
        <v>0.3</v>
      </c>
      <c r="I6" s="68">
        <v>3.9</v>
      </c>
      <c r="J6" s="68">
        <f>H6+I6</f>
        <v>4.2</v>
      </c>
      <c r="K6" s="68">
        <v>2.75</v>
      </c>
      <c r="L6" s="68">
        <f t="shared" si="0"/>
        <v>6.65</v>
      </c>
    </row>
    <row r="7" spans="1:12" ht="27.75" customHeight="1" thickBot="1">
      <c r="A7" s="64" t="s">
        <v>132</v>
      </c>
      <c r="B7" s="65">
        <v>1.9</v>
      </c>
      <c r="C7" s="65">
        <v>4.75</v>
      </c>
      <c r="D7" s="65">
        <v>4.8</v>
      </c>
      <c r="E7" s="65">
        <v>9.55</v>
      </c>
      <c r="G7" s="64" t="s">
        <v>132</v>
      </c>
      <c r="H7" s="68">
        <v>1.9</v>
      </c>
      <c r="I7" s="68">
        <v>6.05</v>
      </c>
      <c r="J7" s="68">
        <f>H7+I7</f>
        <v>7.949999999999999</v>
      </c>
      <c r="K7" s="68">
        <v>5.25</v>
      </c>
      <c r="L7" s="68">
        <f t="shared" si="0"/>
        <v>11.3</v>
      </c>
    </row>
    <row r="8" spans="1:12" ht="27.75" customHeight="1" thickBot="1">
      <c r="A8" s="64" t="s">
        <v>133</v>
      </c>
      <c r="B8" s="65"/>
      <c r="C8" s="65">
        <v>3</v>
      </c>
      <c r="D8" s="65">
        <v>2.5</v>
      </c>
      <c r="E8" s="65">
        <v>5.5</v>
      </c>
      <c r="G8" s="64" t="s">
        <v>133</v>
      </c>
      <c r="H8" s="68"/>
      <c r="I8" s="68">
        <v>0.47</v>
      </c>
      <c r="J8" s="68"/>
      <c r="K8" s="68">
        <v>0.54</v>
      </c>
      <c r="L8" s="68">
        <f t="shared" si="0"/>
        <v>1.01</v>
      </c>
    </row>
    <row r="9" spans="1:12" ht="13.5" thickBot="1">
      <c r="A9" s="66" t="s">
        <v>134</v>
      </c>
      <c r="B9" s="67">
        <v>38.02</v>
      </c>
      <c r="C9" s="67">
        <v>19.34</v>
      </c>
      <c r="D9" s="67">
        <v>20.61</v>
      </c>
      <c r="E9" s="67">
        <v>39.95</v>
      </c>
      <c r="G9" s="66" t="s">
        <v>134</v>
      </c>
      <c r="H9" s="69">
        <f>SUM(H3:H8)</f>
        <v>38.019999999999996</v>
      </c>
      <c r="I9" s="69">
        <f>SUM(I3:I8)</f>
        <v>19.95</v>
      </c>
      <c r="J9" s="68">
        <f>H9+I9</f>
        <v>57.97</v>
      </c>
      <c r="K9" s="69">
        <f>SUM(K3:K8)</f>
        <v>20</v>
      </c>
      <c r="L9" s="69">
        <f t="shared" si="0"/>
        <v>39.95</v>
      </c>
    </row>
    <row r="10" spans="8:9" ht="12.75">
      <c r="H10" s="70"/>
      <c r="I10" s="71"/>
    </row>
  </sheetData>
  <mergeCells count="4">
    <mergeCell ref="A1:A2"/>
    <mergeCell ref="B1:C1"/>
    <mergeCell ref="G1:G2"/>
    <mergeCell ref="H1:I1"/>
  </mergeCells>
  <printOptions/>
  <pageMargins left="0.75" right="0.75" top="1" bottom="1" header="0.5" footer="0.5"/>
  <pageSetup fitToHeight="1" fitToWidth="1" horizontalDpi="1200" verticalDpi="1200" orientation="landscape" scale="93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2009-05-08T07:45:31Z</cp:lastPrinted>
  <dcterms:created xsi:type="dcterms:W3CDTF">2009-04-02T03:14:25Z</dcterms:created>
  <dcterms:modified xsi:type="dcterms:W3CDTF">2009-05-08T19:23:21Z</dcterms:modified>
  <cp:category/>
  <cp:version/>
  <cp:contentType/>
  <cp:contentStatus/>
</cp:coreProperties>
</file>